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476" windowWidth="10650" windowHeight="12390" activeTab="0"/>
  </bookViews>
  <sheets>
    <sheet name="Scheda_automatica" sheetId="1" r:id="rId1"/>
  </sheets>
  <definedNames>
    <definedName name="_xlnm.Print_Area" localSheetId="0">'Scheda_automatica'!$A$1:$L$598</definedName>
  </definedNames>
  <calcPr fullCalcOnLoad="1"/>
</workbook>
</file>

<file path=xl/sharedStrings.xml><?xml version="1.0" encoding="utf-8"?>
<sst xmlns="http://schemas.openxmlformats.org/spreadsheetml/2006/main" count="819" uniqueCount="281">
  <si>
    <t>Tabelle interne</t>
  </si>
  <si>
    <r>
      <t xml:space="preserve">     </t>
    </r>
    <r>
      <rPr>
        <u val="single"/>
        <sz val="10"/>
        <rFont val="Comic Sans MS"/>
        <family val="4"/>
      </rPr>
      <t>Quantificazione delle dotazioni idriche comprensoriali in funzione degli effettivi fabbisogni</t>
    </r>
  </si>
  <si>
    <t>Efficienza di adacquamento (irrigazioni umettanti)</t>
  </si>
  <si>
    <t xml:space="preserve">     (Attuazione D.Lgs. 152/1999 e Direttiva 2000/60/CE)</t>
  </si>
  <si>
    <t>Classe</t>
  </si>
  <si>
    <t>Permeabilità</t>
  </si>
  <si>
    <t xml:space="preserve">           [ Quant4 - Versione 4.2 ]</t>
  </si>
  <si>
    <t>dei suoli</t>
  </si>
  <si>
    <t>Bassa</t>
  </si>
  <si>
    <t>Media</t>
  </si>
  <si>
    <t>Alta</t>
  </si>
  <si>
    <t>Microirrigazione</t>
  </si>
  <si>
    <t>I - II</t>
  </si>
  <si>
    <t>III</t>
  </si>
  <si>
    <t>IV</t>
  </si>
  <si>
    <t>Aspersione</t>
  </si>
  <si>
    <t>1 - Caratteristiche generali</t>
  </si>
  <si>
    <t>Infiltrazione da solchi</t>
  </si>
  <si>
    <t>Denominaz.ne:</t>
  </si>
  <si>
    <t>???</t>
  </si>
  <si>
    <t>Codice ID:</t>
  </si>
  <si>
    <t>Scorrimento superficiale</t>
  </si>
  <si>
    <t>Baricentro del comprensorio:</t>
  </si>
  <si>
    <t xml:space="preserve">Longitudine Est = </t>
  </si>
  <si>
    <t xml:space="preserve">Latitudine Nord = </t>
  </si>
  <si>
    <t>Sommersione permanente delle risaie</t>
  </si>
  <si>
    <t>Numero Consorziati:</t>
  </si>
  <si>
    <t>Superficie irrigata:</t>
  </si>
  <si>
    <t>ha/consorziato, in media</t>
  </si>
  <si>
    <t xml:space="preserve"> </t>
  </si>
  <si>
    <r>
      <t xml:space="preserve">Stagione irrigua consortile </t>
    </r>
    <r>
      <rPr>
        <i/>
        <sz val="9"/>
        <rFont val="Arial"/>
        <family val="0"/>
      </rPr>
      <t>(giorno e mese):</t>
    </r>
  </si>
  <si>
    <t>Inizio</t>
  </si>
  <si>
    <t>Termine</t>
  </si>
  <si>
    <t>Perdita stagionale (F, mm)</t>
  </si>
  <si>
    <r>
      <t xml:space="preserve">Composizione rete irrigua collettiva </t>
    </r>
    <r>
      <rPr>
        <i/>
        <sz val="9"/>
        <rFont val="Arial"/>
        <family val="0"/>
      </rPr>
      <t>(in % della lunghezza totale):</t>
    </r>
  </si>
  <si>
    <t>Sup. irrigata</t>
  </si>
  <si>
    <t>Efficienza delle reti aziendali (Eaz)</t>
  </si>
  <si>
    <t>Canali in terra</t>
  </si>
  <si>
    <t>Canali rivestiti e simili</t>
  </si>
  <si>
    <t>Condotte</t>
  </si>
  <si>
    <t>(ha/</t>
  </si>
  <si>
    <t>Canali</t>
  </si>
  <si>
    <t>Canali in terra con permeabiltà</t>
  </si>
  <si>
    <t>consorziato)</t>
  </si>
  <si>
    <t>rivestiti</t>
  </si>
  <si>
    <t xml:space="preserve"> Bassa</t>
  </si>
  <si>
    <t xml:space="preserve"> Alta</t>
  </si>
  <si>
    <r>
      <t xml:space="preserve">Composizione rete irrigua aziendale </t>
    </r>
    <r>
      <rPr>
        <i/>
        <sz val="9"/>
        <rFont val="Arial"/>
        <family val="0"/>
      </rPr>
      <t>(in % della lunghezza totale):</t>
    </r>
  </si>
  <si>
    <t>Ripartizione percentuale della superficie comprensoriale</t>
  </si>
  <si>
    <t xml:space="preserve">   Efficienza di adacquamento (Ea)</t>
  </si>
  <si>
    <t>(Irrigazioni umettanti)</t>
  </si>
  <si>
    <t>Bassa (%)</t>
  </si>
  <si>
    <t>Media (%)</t>
  </si>
  <si>
    <t>Alta (%)</t>
  </si>
  <si>
    <t>1 - 2</t>
  </si>
  <si>
    <t>3</t>
  </si>
  <si>
    <t>4</t>
  </si>
  <si>
    <t xml:space="preserve">  Perdita stagionale per filtrazione</t>
  </si>
  <si>
    <t>Somma</t>
  </si>
  <si>
    <r>
      <t xml:space="preserve">  (Sommers. permanente)</t>
    </r>
    <r>
      <rPr>
        <b/>
        <sz val="9"/>
        <color indexed="8"/>
        <rFont val="Arial"/>
        <family val="2"/>
      </rPr>
      <t xml:space="preserve">  F =</t>
    </r>
  </si>
  <si>
    <t xml:space="preserve"> mm</t>
  </si>
  <si>
    <t>Efficienza</t>
  </si>
  <si>
    <t>Irrigazioni umettanti</t>
  </si>
  <si>
    <t>Sommers. permanente</t>
  </si>
  <si>
    <t xml:space="preserve"> =&gt;3,00</t>
  </si>
  <si>
    <t>sommersione permanente</t>
  </si>
  <si>
    <t>aziendale</t>
  </si>
  <si>
    <t>Canali in genere</t>
  </si>
  <si>
    <t>Condotte + canali</t>
  </si>
  <si>
    <t xml:space="preserve"> (perdite ridotte del 30%</t>
  </si>
  <si>
    <t>(Eaz)</t>
  </si>
  <si>
    <t>Efficienza delle reti collettive (Et,c)</t>
  </si>
  <si>
    <t xml:space="preserve"> rispetto alle irrig. umettanti)</t>
  </si>
  <si>
    <t>2 - Colture irrigate, metodi di adacquamento, stagione irigua, efficienze</t>
  </si>
  <si>
    <t>Coltura</t>
  </si>
  <si>
    <t xml:space="preserve">Metodo </t>
  </si>
  <si>
    <t>Superf. ir-</t>
  </si>
  <si>
    <t xml:space="preserve">  Stagione irrigua           </t>
  </si>
  <si>
    <t>Efficienze irrigue</t>
  </si>
  <si>
    <t>irriguo</t>
  </si>
  <si>
    <t>rigata (ha)</t>
  </si>
  <si>
    <t>inizio</t>
  </si>
  <si>
    <t>fine</t>
  </si>
  <si>
    <t>Ea</t>
  </si>
  <si>
    <t>Eaz</t>
  </si>
  <si>
    <t>Et,c</t>
  </si>
  <si>
    <t>Eg</t>
  </si>
  <si>
    <t xml:space="preserve">riso </t>
  </si>
  <si>
    <t>somm. perm.</t>
  </si>
  <si>
    <t>Totale (ha)</t>
  </si>
  <si>
    <t>pag. 11</t>
  </si>
  <si>
    <t>pag. 1</t>
  </si>
  <si>
    <t>3 - Fabbisogni di valore medio</t>
  </si>
  <si>
    <r>
      <t>Calcoli intermedi per Et,c:</t>
    </r>
    <r>
      <rPr>
        <i/>
        <sz val="10"/>
        <rFont val="Arial"/>
        <family val="2"/>
      </rPr>
      <t xml:space="preserve"> volumi annui lordi aziendali con freq. di sup. 20%</t>
    </r>
  </si>
  <si>
    <t>3.1 - Fabbisogni netti parcellari di valore medio (altezze mensili)</t>
  </si>
  <si>
    <t>Valori relativi alla situazione attuale</t>
  </si>
  <si>
    <r>
      <t xml:space="preserve">   </t>
    </r>
    <r>
      <rPr>
        <i/>
        <u val="single"/>
        <sz val="9"/>
        <color indexed="12"/>
        <rFont val="Arial"/>
        <family val="2"/>
      </rPr>
      <t>Valori relativi alla ipotesi di miglioramento</t>
    </r>
  </si>
  <si>
    <t>Fabbisogni netti parcellari (mm)</t>
  </si>
  <si>
    <t>apr</t>
  </si>
  <si>
    <t>mag</t>
  </si>
  <si>
    <t>giu</t>
  </si>
  <si>
    <t>lug</t>
  </si>
  <si>
    <t>ago</t>
  </si>
  <si>
    <t>set</t>
  </si>
  <si>
    <t xml:space="preserve">    (irrigazioni umettanti)</t>
  </si>
  <si>
    <t>(somm. perman.)</t>
  </si>
  <si>
    <t>(mc/anno)</t>
  </si>
  <si>
    <t>somma</t>
  </si>
  <si>
    <t>GT</t>
  </si>
  <si>
    <t>3.2 - Fabbisogni netti parcellari di valore medio (portate areiche continue fittizie)</t>
  </si>
  <si>
    <t>Valori ponderati di Et,c</t>
  </si>
  <si>
    <t>Fabbisogni netti parcellari (l/(s.ha))</t>
  </si>
  <si>
    <t>irrig. umett.</t>
  </si>
  <si>
    <t>(ha/consorziato)</t>
  </si>
  <si>
    <t>3.3 - Fabbisogni lordi comprensoriali alla fonte di valore medio</t>
  </si>
  <si>
    <t>(effic.</t>
  </si>
  <si>
    <t>Fabbisogni lordi alla fonte (l/s)</t>
  </si>
  <si>
    <t>globale)</t>
  </si>
  <si>
    <t>Totali (l/s)</t>
  </si>
  <si>
    <t>Medi areici (l/(s.ha))</t>
  </si>
  <si>
    <t>pag. 12</t>
  </si>
  <si>
    <t>pag. 2</t>
  </si>
  <si>
    <t>4 - Fabbisogni con frequenza di superamento 20%</t>
  </si>
  <si>
    <t>Determinazione delle efficienze irrigue</t>
  </si>
  <si>
    <t>1 - Valori ponderati di efficienza delle reti aziendali (Eaz)</t>
  </si>
  <si>
    <t>4.1 - Fabbisogni netti parcellari con frequenza di superamento 20% (altezze mensili)</t>
  </si>
  <si>
    <r>
      <t xml:space="preserve">              </t>
    </r>
    <r>
      <rPr>
        <i/>
        <u val="single"/>
        <sz val="9"/>
        <color indexed="12"/>
        <rFont val="Arial"/>
        <family val="2"/>
      </rPr>
      <t>Valori relativi alla situazione attuale</t>
    </r>
  </si>
  <si>
    <t>(irrig. umett.)</t>
  </si>
  <si>
    <t>4.2 - Fabbisogni netti parcellari con freq. di superamento 20% (portate areiche continue fittizie)</t>
  </si>
  <si>
    <t>4.3 - Fabbisogni lordi comprensoriali alla fonte con frequenza di superamento 20%</t>
  </si>
  <si>
    <t>2 - Valori ponderati di efficienza delle reti collettive (Et,c)</t>
  </si>
  <si>
    <t>Situaz. attuale</t>
  </si>
  <si>
    <t>Ipotesi di miglioram.</t>
  </si>
  <si>
    <t>pag. 13</t>
  </si>
  <si>
    <t>pag. 3</t>
  </si>
  <si>
    <t>5 - Riepilogo dei fabbisogni lordi comprensoriali alla fonte</t>
  </si>
  <si>
    <t>Fabb. di valore medio</t>
  </si>
  <si>
    <t>(l/s)</t>
  </si>
  <si>
    <t xml:space="preserve">Fabb. con freq. sup. 20% </t>
  </si>
  <si>
    <t>Media tra i due</t>
  </si>
  <si>
    <t>(Fabb. con freq. sup. 20%) / (Fabb. medi)</t>
  </si>
  <si>
    <t>6 - Valori delle dotazioni lorde comprensoriali</t>
  </si>
  <si>
    <t>Inizio prelievo</t>
  </si>
  <si>
    <t>(giorno e mese):</t>
  </si>
  <si>
    <t>Termine prelievo</t>
  </si>
  <si>
    <t>Portata prelevabile</t>
  </si>
  <si>
    <t>(l/(s/ha))</t>
  </si>
  <si>
    <t>Durata mensile dei prelievi (giorni)</t>
  </si>
  <si>
    <t>Volumi prelevabili (migliaia di metri cubi)</t>
  </si>
  <si>
    <t>6.1 - Sintesi</t>
  </si>
  <si>
    <t>a) Inizio del prelievo</t>
  </si>
  <si>
    <t>b) Fine del prelievo</t>
  </si>
  <si>
    <t>c) Durata annua del prelievo (giorni)</t>
  </si>
  <si>
    <t>d) Valore massimo della portata prelevabile (l/s)</t>
  </si>
  <si>
    <t>e) Valore medio stagionale della portata prelevabile (l/s)</t>
  </si>
  <si>
    <t>f) Valore medio annuo continuo fittizio della portata prelev. (l/s)</t>
  </si>
  <si>
    <t>g) Volume stagionale prelevabile (migliaia di metri cubi)</t>
  </si>
  <si>
    <t>6.2 - Annotazioni</t>
  </si>
  <si>
    <t>pag. 4</t>
  </si>
  <si>
    <t>7 - Valutazioni nell'ipotesi di miglioramento del sistema</t>
  </si>
  <si>
    <t>7.1 - Variazioni nelle reti irrigue</t>
  </si>
  <si>
    <t xml:space="preserve"> ---------------------------------------------- Stato attuale ---------------------------------------------</t>
  </si>
  <si>
    <t>Rete irrigua collettiva (%)</t>
  </si>
  <si>
    <t>Canali in terra:</t>
  </si>
  <si>
    <t>Can. riv. e simili:</t>
  </si>
  <si>
    <t>Condotte:</t>
  </si>
  <si>
    <t>Rete irrigua aziendale (%)</t>
  </si>
  <si>
    <t xml:space="preserve"> ------------------------------------- Variazioni ipotizzate --------------------------------------------</t>
  </si>
  <si>
    <t>7.2 - Variazioni nei metodi irrigui e nelle efficienze</t>
  </si>
  <si>
    <t xml:space="preserve">  Effic. aziendale (Eaz)</t>
  </si>
  <si>
    <t xml:space="preserve">Stato attuale  </t>
  </si>
  <si>
    <t xml:space="preserve">Con variaz. Ipotizzate  </t>
  </si>
  <si>
    <t xml:space="preserve"> -------------------------- Stato attuale --------------------------</t>
  </si>
  <si>
    <t xml:space="preserve"> -------------- Variazioni ipotizzate ----------------</t>
  </si>
  <si>
    <t>7.3 - Valori migliorati dei fabbisogni lordi comprensoriali alla fonte di valore medio</t>
  </si>
  <si>
    <t>Totali</t>
  </si>
  <si>
    <t>Valori medi areici (l/(s.ha))</t>
  </si>
  <si>
    <t>7.4 - Valori migliorati dei fabbisogni lordi comprensoriali alla fonte con freq. di superam. 20%</t>
  </si>
  <si>
    <t>pag. 5</t>
  </si>
  <si>
    <t>8 - Riepilogo valori migliorati dei fabbisogni lordi comprensoriali alla fonte</t>
  </si>
  <si>
    <t>Fabb. migliorati di valore medio</t>
  </si>
  <si>
    <t xml:space="preserve">Fabb. miglior. con freq. sup. 20% </t>
  </si>
  <si>
    <t>9 - Valori "tendenziali" delle dotazioni lorde comprensoriali</t>
  </si>
  <si>
    <t>Portata prelevabile "tendenziale"</t>
  </si>
  <si>
    <t>(l/(s.ha))</t>
  </si>
  <si>
    <t>Volumi prelevabili "tendenziali" (migliaia di metri cubi)</t>
  </si>
  <si>
    <t>Variazione delle dotazioni "tendenziali" rispetto alle dotazioni "attuali":</t>
  </si>
  <si>
    <t xml:space="preserve"> - variazione in %</t>
  </si>
  <si>
    <t xml:space="preserve"> - variazione in migliaia di metri cubi</t>
  </si>
  <si>
    <t>9.1 - Sintesi dei valori "tendenziali"</t>
  </si>
  <si>
    <t>9.2 - Annotazioni</t>
  </si>
  <si>
    <t>pag. 6</t>
  </si>
  <si>
    <t>Quantificazione delle dotazioni idriche comprensoriali in funzione degli effettivi fabbisogni</t>
  </si>
  <si>
    <t xml:space="preserve">     Rapporto di SINTESI</t>
  </si>
  <si>
    <t>Stato attuale</t>
  </si>
  <si>
    <t>Rete irrigua collettiva</t>
  </si>
  <si>
    <t xml:space="preserve">Canali in terra: </t>
  </si>
  <si>
    <t xml:space="preserve">Can. riv. e simili: </t>
  </si>
  <si>
    <t xml:space="preserve">Condotte: </t>
  </si>
  <si>
    <t>(in % della lunghezza totale)</t>
  </si>
  <si>
    <t>Rete irrigua aziendale</t>
  </si>
  <si>
    <r>
      <t xml:space="preserve">            </t>
    </r>
    <r>
      <rPr>
        <i/>
        <u val="single"/>
        <sz val="8"/>
        <rFont val="Comic Sans MS"/>
        <family val="4"/>
      </rPr>
      <t xml:space="preserve"> Fabbisogni lordi comprensoriali alla fonte</t>
    </r>
  </si>
  <si>
    <t>di valore medio</t>
  </si>
  <si>
    <t>(l/(s.ha)</t>
  </si>
  <si>
    <t>con freq. sup. 20%</t>
  </si>
  <si>
    <t>Ipotesi di miglioramento</t>
  </si>
  <si>
    <r>
      <t xml:space="preserve">             </t>
    </r>
    <r>
      <rPr>
        <i/>
        <u val="single"/>
        <sz val="8"/>
        <rFont val="Comic Sans MS"/>
        <family val="4"/>
      </rPr>
      <t>Fabbisogni lordi comprensoriali alla fonte</t>
    </r>
  </si>
  <si>
    <t xml:space="preserve">     Portata prelevabile "tendenziale"</t>
  </si>
  <si>
    <t>Variazione della portata</t>
  </si>
  <si>
    <r>
      <t>prelevabile</t>
    </r>
    <r>
      <rPr>
        <b/>
        <i/>
        <sz val="8"/>
        <color indexed="12"/>
        <rFont val="Arial"/>
        <family val="2"/>
      </rPr>
      <t xml:space="preserve"> (%)</t>
    </r>
  </si>
  <si>
    <t>pag. 7</t>
  </si>
  <si>
    <t>ALLEGATO A - Fabbisogni netti parcellari delle "Altre colture"</t>
  </si>
  <si>
    <t>Coltura 1:</t>
  </si>
  <si>
    <t>sett</t>
  </si>
  <si>
    <t>kc</t>
  </si>
  <si>
    <t>(coefficiente colturale)</t>
  </si>
  <si>
    <t>kr</t>
  </si>
  <si>
    <t>(coefficiente riduttivo)</t>
  </si>
  <si>
    <t>FN potenziali di valore medio (mm)</t>
  </si>
  <si>
    <t>FN potenziali con freq. di superamento 20% (mm)</t>
  </si>
  <si>
    <t>FN parcellari della coltura di valore medio (mm)</t>
  </si>
  <si>
    <t>FN parcellari della coltura con freq, sup. 20% (mm)</t>
  </si>
  <si>
    <t>Coltura 2:</t>
  </si>
  <si>
    <t>Coltura 3:</t>
  </si>
  <si>
    <t>Coltura 4:</t>
  </si>
  <si>
    <t>Coltura 5:</t>
  </si>
  <si>
    <t>pag. 8</t>
  </si>
  <si>
    <t>ALLEGATO B - Rapporto automatico di VERIFICA</t>
  </si>
  <si>
    <t>Composizione rete irrigua:</t>
  </si>
  <si>
    <t xml:space="preserve">Collettiva = </t>
  </si>
  <si>
    <t>[ 100 ]</t>
  </si>
  <si>
    <t xml:space="preserve">Aziendale = </t>
  </si>
  <si>
    <t xml:space="preserve"> -</t>
  </si>
  <si>
    <t>4.1 - Fabb. frequenza di sup. 20% (altezze mensili)</t>
  </si>
  <si>
    <t>(ha)</t>
  </si>
  <si>
    <t xml:space="preserve"> [ 0 oppure negativo ]</t>
  </si>
  <si>
    <t>Sup. irrigata totale</t>
  </si>
  <si>
    <t>in media:</t>
  </si>
  <si>
    <t>ha/consorziato</t>
  </si>
  <si>
    <t xml:space="preserve"> [ osservare i valori ]</t>
  </si>
  <si>
    <t>Stagione irrigua consortile</t>
  </si>
  <si>
    <t xml:space="preserve"> [ date coincidenti ? ]</t>
  </si>
  <si>
    <t>Portata prelevabile   (l/(s.ha))</t>
  </si>
  <si>
    <t>Port. prelevab. - val. freq. 20% (l/s)</t>
  </si>
  <si>
    <t>Nuova composizione rete irrigua:</t>
  </si>
  <si>
    <t>Attuale</t>
  </si>
  <si>
    <t>Migliorata</t>
  </si>
  <si>
    <t>Variazione percentuale</t>
  </si>
  <si>
    <t xml:space="preserve"> Situazione attuale</t>
  </si>
  <si>
    <t>Sit. variata</t>
  </si>
  <si>
    <t xml:space="preserve"> [ osservare ]</t>
  </si>
  <si>
    <t xml:space="preserve"> [ 0 oppure positivo ]</t>
  </si>
  <si>
    <t>9 - Valori "tendenziali"delle dotazioni lorde comprensoriali</t>
  </si>
  <si>
    <t>Prel. tendenz. - Prel. attuale (%)</t>
  </si>
  <si>
    <t>pag. 9</t>
  </si>
  <si>
    <t>ALLEGATO C - Calcolo dei fabbisogni locali del riso (sommersione permanente) e VERIFICA</t>
  </si>
  <si>
    <t>1 - Fabbisogni netti parcellari di valore medio (altezze mensili, mm)</t>
  </si>
  <si>
    <t>FN per F = 1.000</t>
  </si>
  <si>
    <t>FN per F = 3.000</t>
  </si>
  <si>
    <t xml:space="preserve">FN medi per F locale </t>
  </si>
  <si>
    <t>0 (zero) se non si irriga in settembre</t>
  </si>
  <si>
    <t>2 - Fabbisogni netti parcellari con freq. di superamento 20% (altezze mensili, mm)</t>
  </si>
  <si>
    <t xml:space="preserve">FN 20% per F locale </t>
  </si>
  <si>
    <t>3 - Verifica</t>
  </si>
  <si>
    <t>Superficie investita a riso irrigato per somm. permanente:</t>
  </si>
  <si>
    <t>ha</t>
  </si>
  <si>
    <t>[ valore superiore a 0 ]</t>
  </si>
  <si>
    <t>Fabbisogni netti parcellari di valore medio</t>
  </si>
  <si>
    <t xml:space="preserve">FN 3.000/FN 1.000 : </t>
  </si>
  <si>
    <t>[ valori superiori a 1,00 ]</t>
  </si>
  <si>
    <t xml:space="preserve">Fabbisogni netti parcellari con freq. di superamento 20% </t>
  </si>
  <si>
    <t>Valori locali dei fabbisogni netti parcellari</t>
  </si>
  <si>
    <t xml:space="preserve">FN 20% / FN medi: </t>
  </si>
  <si>
    <t>Stagione irrigua e fabbisogni di settembre</t>
  </si>
  <si>
    <t>Fine stagione irrigua:</t>
  </si>
  <si>
    <t>Fabbisogni di settembre:</t>
  </si>
  <si>
    <t xml:space="preserve">di valore medio = </t>
  </si>
  <si>
    <t>mm</t>
  </si>
  <si>
    <t>[ 0 se non si irriga in settembre ]</t>
  </si>
  <si>
    <t xml:space="preserve">con freq. superam. 20% = </t>
  </si>
  <si>
    <t>pag. 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</si>
</sst>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.0"/>
    <numFmt numFmtId="170" formatCode=";;;"/>
  </numFmts>
  <fonts count="56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Comic Sans MS"/>
      <family val="4"/>
    </font>
    <font>
      <sz val="9"/>
      <name val="Comic Sans MS"/>
      <family val="4"/>
    </font>
    <font>
      <i/>
      <u val="single"/>
      <sz val="11"/>
      <name val="Arial"/>
      <family val="0"/>
    </font>
    <font>
      <i/>
      <sz val="9"/>
      <name val="Arial"/>
      <family val="2"/>
    </font>
    <font>
      <b/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i/>
      <u val="single"/>
      <sz val="10"/>
      <name val="Comic Sans MS"/>
      <family val="4"/>
    </font>
    <font>
      <b/>
      <u val="single"/>
      <sz val="10"/>
      <name val="Arial"/>
      <family val="0"/>
    </font>
    <font>
      <b/>
      <i/>
      <u val="single"/>
      <sz val="8"/>
      <name val="Arial"/>
      <family val="2"/>
    </font>
    <font>
      <sz val="7"/>
      <name val="Arial"/>
      <family val="0"/>
    </font>
    <font>
      <i/>
      <u val="single"/>
      <sz val="9"/>
      <name val="Arial"/>
      <family val="2"/>
    </font>
    <font>
      <i/>
      <u val="single"/>
      <sz val="11"/>
      <name val="Comic Sans MS"/>
      <family val="4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10"/>
      <color indexed="10"/>
      <name val="Arial"/>
      <family val="0"/>
    </font>
    <font>
      <b/>
      <i/>
      <sz val="8"/>
      <name val="Comic Sans MS"/>
      <family val="4"/>
    </font>
    <font>
      <i/>
      <sz val="10"/>
      <name val="Comic Sans MS"/>
      <family val="4"/>
    </font>
    <font>
      <i/>
      <sz val="8"/>
      <name val="Comic Sans MS"/>
      <family val="4"/>
    </font>
    <font>
      <i/>
      <u val="single"/>
      <sz val="8"/>
      <name val="Comic Sans MS"/>
      <family val="4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0"/>
    </font>
    <font>
      <b/>
      <i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12"/>
      <name val="Arial"/>
      <family val="0"/>
    </font>
    <font>
      <b/>
      <sz val="9"/>
      <color indexed="8"/>
      <name val="Arial"/>
      <family val="2"/>
    </font>
    <font>
      <sz val="10"/>
      <name val="Comic Sans MS"/>
      <family val="4"/>
    </font>
    <font>
      <i/>
      <u val="single"/>
      <sz val="9"/>
      <name val="Comic Sans MS"/>
      <family val="4"/>
    </font>
    <font>
      <b/>
      <i/>
      <u val="single"/>
      <sz val="9"/>
      <name val="Comic Sans MS"/>
      <family val="4"/>
    </font>
    <font>
      <u val="single"/>
      <sz val="8"/>
      <name val="Arial"/>
      <family val="0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0"/>
    </font>
    <font>
      <i/>
      <u val="single"/>
      <sz val="10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8"/>
      <color indexed="10"/>
      <name val="Arial"/>
      <family val="0"/>
    </font>
    <font>
      <sz val="8"/>
      <color indexed="12"/>
      <name val="Arial"/>
      <family val="2"/>
    </font>
    <font>
      <i/>
      <u val="single"/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color indexed="10"/>
      <name val="Arial"/>
      <family val="2"/>
    </font>
    <font>
      <b/>
      <i/>
      <sz val="9"/>
      <name val="Comic Sans MS"/>
      <family val="4"/>
    </font>
    <font>
      <b/>
      <sz val="9"/>
      <color indexed="10"/>
      <name val="Arial"/>
      <family val="2"/>
    </font>
    <font>
      <b/>
      <i/>
      <u val="single"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 hidden="1"/>
    </xf>
    <xf numFmtId="170" fontId="12" fillId="0" borderId="0" xfId="0" applyNumberFormat="1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0" fillId="0" borderId="0" xfId="0" applyNumberFormat="1" applyBorder="1" applyAlignment="1" applyProtection="1">
      <alignment/>
      <protection hidden="1"/>
    </xf>
    <xf numFmtId="170" fontId="42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0" fontId="0" fillId="0" borderId="0" xfId="0" applyNumberFormat="1" applyFont="1" applyBorder="1" applyAlignment="1" applyProtection="1">
      <alignment/>
      <protection hidden="1"/>
    </xf>
    <xf numFmtId="170" fontId="1" fillId="0" borderId="0" xfId="0" applyNumberFormat="1" applyFont="1" applyBorder="1" applyAlignment="1" applyProtection="1">
      <alignment horizontal="center" vertical="top" wrapText="1"/>
      <protection hidden="1"/>
    </xf>
    <xf numFmtId="170" fontId="10" fillId="0" borderId="0" xfId="0" applyNumberFormat="1" applyFont="1" applyBorder="1" applyAlignment="1" applyProtection="1">
      <alignment/>
      <protection hidden="1"/>
    </xf>
    <xf numFmtId="49" fontId="17" fillId="0" borderId="0" xfId="0" applyNumberFormat="1" applyFont="1" applyFill="1" applyAlignment="1" applyProtection="1">
      <alignment horizontal="left"/>
      <protection/>
    </xf>
    <xf numFmtId="170" fontId="10" fillId="0" borderId="0" xfId="0" applyNumberFormat="1" applyFont="1" applyBorder="1" applyAlignment="1" applyProtection="1">
      <alignment horizontal="right" vertical="top" wrapText="1"/>
      <protection hidden="1"/>
    </xf>
    <xf numFmtId="170" fontId="10" fillId="0" borderId="0" xfId="0" applyNumberFormat="1" applyFont="1" applyAlignment="1" applyProtection="1">
      <alignment/>
      <protection hidden="1"/>
    </xf>
    <xf numFmtId="170" fontId="1" fillId="0" borderId="0" xfId="0" applyNumberFormat="1" applyFont="1" applyAlignment="1" applyProtection="1">
      <alignment horizontal="center"/>
      <protection hidden="1"/>
    </xf>
    <xf numFmtId="170" fontId="43" fillId="0" borderId="0" xfId="0" applyNumberFormat="1" applyFont="1" applyBorder="1" applyAlignment="1" applyProtection="1">
      <alignment horizontal="center" vertical="top" wrapText="1"/>
      <protection hidden="1"/>
    </xf>
    <xf numFmtId="170" fontId="44" fillId="0" borderId="0" xfId="0" applyNumberFormat="1" applyFont="1" applyBorder="1" applyAlignment="1" applyProtection="1">
      <alignment horizontal="right"/>
      <protection hidden="1"/>
    </xf>
    <xf numFmtId="170" fontId="2" fillId="0" borderId="0" xfId="0" applyNumberFormat="1" applyFont="1" applyBorder="1" applyAlignment="1" applyProtection="1">
      <alignment horizontal="center" vertical="top" wrapText="1"/>
      <protection hidden="1"/>
    </xf>
    <xf numFmtId="170" fontId="45" fillId="0" borderId="0" xfId="0" applyNumberFormat="1" applyFont="1" applyBorder="1" applyAlignment="1" applyProtection="1">
      <alignment horizontal="center" vertical="top" wrapText="1"/>
      <protection hidden="1"/>
    </xf>
    <xf numFmtId="170" fontId="44" fillId="0" borderId="0" xfId="0" applyNumberFormat="1" applyFont="1" applyBorder="1" applyAlignment="1" applyProtection="1">
      <alignment/>
      <protection hidden="1"/>
    </xf>
    <xf numFmtId="170" fontId="2" fillId="0" borderId="0" xfId="0" applyNumberFormat="1" applyFont="1" applyBorder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left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9" fontId="8" fillId="2" borderId="2" xfId="0" applyNumberFormat="1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170" fontId="45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3" fillId="3" borderId="5" xfId="0" applyNumberFormat="1" applyFont="1" applyFill="1" applyBorder="1" applyAlignment="1" applyProtection="1">
      <alignment/>
      <protection locked="0"/>
    </xf>
    <xf numFmtId="49" fontId="2" fillId="3" borderId="6" xfId="0" applyNumberFormat="1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49" fontId="2" fillId="3" borderId="8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/>
    </xf>
    <xf numFmtId="0" fontId="1" fillId="0" borderId="0" xfId="0" applyFont="1" applyAlignment="1" applyProtection="1" quotePrefix="1">
      <alignment horizontal="right"/>
      <protection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/>
    </xf>
    <xf numFmtId="170" fontId="4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/>
    </xf>
    <xf numFmtId="3" fontId="2" fillId="3" borderId="10" xfId="0" applyNumberFormat="1" applyFont="1" applyFill="1" applyBorder="1" applyAlignment="1" applyProtection="1">
      <alignment horizontal="center"/>
      <protection locked="0"/>
    </xf>
    <xf numFmtId="168" fontId="1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170" fontId="30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right"/>
      <protection/>
    </xf>
    <xf numFmtId="170" fontId="30" fillId="0" borderId="0" xfId="0" applyNumberFormat="1" applyFont="1" applyBorder="1" applyAlignment="1" applyProtection="1">
      <alignment horizontal="right"/>
      <protection hidden="1"/>
    </xf>
    <xf numFmtId="170" fontId="29" fillId="0" borderId="0" xfId="0" applyNumberFormat="1" applyFont="1" applyBorder="1" applyAlignment="1" applyProtection="1">
      <alignment horizontal="center" vertical="top" wrapText="1"/>
      <protection hidden="1"/>
    </xf>
    <xf numFmtId="170" fontId="0" fillId="0" borderId="0" xfId="0" applyNumberFormat="1" applyFill="1" applyBorder="1" applyAlignment="1" applyProtection="1">
      <alignment/>
      <protection hidden="1"/>
    </xf>
    <xf numFmtId="170" fontId="3" fillId="0" borderId="0" xfId="0" applyNumberFormat="1" applyFont="1" applyFill="1" applyBorder="1" applyAlignment="1" applyProtection="1">
      <alignment horizontal="right"/>
      <protection hidden="1"/>
    </xf>
    <xf numFmtId="170" fontId="42" fillId="0" borderId="0" xfId="0" applyNumberFormat="1" applyFont="1" applyFill="1" applyBorder="1" applyAlignment="1" applyProtection="1">
      <alignment horizontal="center"/>
      <protection hidden="1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70" fontId="8" fillId="0" borderId="0" xfId="0" applyNumberFormat="1" applyFont="1" applyAlignment="1" applyProtection="1">
      <alignment horizontal="left"/>
      <protection hidden="1"/>
    </xf>
    <xf numFmtId="170" fontId="8" fillId="0" borderId="0" xfId="0" applyNumberFormat="1" applyFont="1" applyFill="1" applyBorder="1" applyAlignment="1" applyProtection="1">
      <alignment horizontal="center"/>
      <protection hidden="1"/>
    </xf>
    <xf numFmtId="170" fontId="3" fillId="0" borderId="0" xfId="0" applyNumberFormat="1" applyFont="1" applyFill="1" applyBorder="1" applyAlignment="1" applyProtection="1">
      <alignment/>
      <protection hidden="1"/>
    </xf>
    <xf numFmtId="170" fontId="3" fillId="0" borderId="0" xfId="0" applyNumberFormat="1" applyFont="1" applyFill="1" applyBorder="1" applyAlignment="1" applyProtection="1">
      <alignment horizontal="center"/>
      <protection hidden="1"/>
    </xf>
    <xf numFmtId="170" fontId="4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 horizontal="center"/>
      <protection hidden="1"/>
    </xf>
    <xf numFmtId="170" fontId="45" fillId="0" borderId="0" xfId="0" applyNumberFormat="1" applyFont="1" applyFill="1" applyBorder="1" applyAlignment="1" applyProtection="1">
      <alignment horizontal="center"/>
      <protection hidden="1"/>
    </xf>
    <xf numFmtId="170" fontId="47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/>
      <protection/>
    </xf>
    <xf numFmtId="0" fontId="32" fillId="0" borderId="12" xfId="0" applyFont="1" applyBorder="1" applyAlignment="1" applyProtection="1">
      <alignment horizontal="right"/>
      <protection/>
    </xf>
    <xf numFmtId="2" fontId="3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right"/>
      <protection/>
    </xf>
    <xf numFmtId="2" fontId="31" fillId="0" borderId="15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168" fontId="2" fillId="3" borderId="5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16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17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18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0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/>
      <protection/>
    </xf>
    <xf numFmtId="0" fontId="29" fillId="0" borderId="21" xfId="0" applyFont="1" applyBorder="1" applyAlignment="1" applyProtection="1">
      <alignment/>
      <protection/>
    </xf>
    <xf numFmtId="0" fontId="32" fillId="0" borderId="21" xfId="0" applyFont="1" applyBorder="1" applyAlignment="1" applyProtection="1">
      <alignment horizontal="right"/>
      <protection/>
    </xf>
    <xf numFmtId="2" fontId="31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68" fontId="2" fillId="3" borderId="23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4" xfId="0" applyNumberFormat="1" applyFont="1" applyFill="1" applyBorder="1" applyAlignment="1" applyProtection="1">
      <alignment horizontal="center" vertical="top" wrapText="1"/>
      <protection locked="0"/>
    </xf>
    <xf numFmtId="168" fontId="2" fillId="3" borderId="2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168" fontId="7" fillId="0" borderId="0" xfId="0" applyNumberFormat="1" applyFont="1" applyAlignment="1" applyProtection="1">
      <alignment horizontal="center"/>
      <protection/>
    </xf>
    <xf numFmtId="168" fontId="28" fillId="0" borderId="0" xfId="0" applyNumberFormat="1" applyFont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right"/>
      <protection/>
    </xf>
    <xf numFmtId="3" fontId="27" fillId="0" borderId="25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/>
      <protection/>
    </xf>
    <xf numFmtId="0" fontId="40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70" fontId="46" fillId="0" borderId="0" xfId="0" applyNumberFormat="1" applyFont="1" applyBorder="1" applyAlignment="1" applyProtection="1">
      <alignment horizontal="center"/>
      <protection hidden="1"/>
    </xf>
    <xf numFmtId="0" fontId="38" fillId="0" borderId="14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7" fillId="0" borderId="0" xfId="0" applyNumberFormat="1" applyFont="1" applyAlignment="1" applyProtection="1">
      <alignment horizontal="left"/>
      <protection hidden="1"/>
    </xf>
    <xf numFmtId="2" fontId="3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/>
    </xf>
    <xf numFmtId="2" fontId="41" fillId="0" borderId="21" xfId="0" applyNumberFormat="1" applyFont="1" applyBorder="1" applyAlignment="1" applyProtection="1">
      <alignment horizontal="center"/>
      <protection/>
    </xf>
    <xf numFmtId="2" fontId="3" fillId="0" borderId="22" xfId="0" applyNumberFormat="1" applyFont="1" applyBorder="1" applyAlignment="1" applyProtection="1">
      <alignment horizontal="center"/>
      <protection/>
    </xf>
    <xf numFmtId="170" fontId="7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9" fontId="3" fillId="3" borderId="16" xfId="0" applyNumberFormat="1" applyFont="1" applyFill="1" applyBorder="1" applyAlignment="1" applyProtection="1">
      <alignment/>
      <protection locked="0"/>
    </xf>
    <xf numFmtId="169" fontId="3" fillId="3" borderId="16" xfId="0" applyNumberFormat="1" applyFont="1" applyFill="1" applyBorder="1" applyAlignment="1" applyProtection="1">
      <alignment horizontal="center"/>
      <protection locked="0"/>
    </xf>
    <xf numFmtId="49" fontId="3" fillId="3" borderId="16" xfId="0" applyNumberFormat="1" applyFont="1" applyFill="1" applyBorder="1" applyAlignment="1" applyProtection="1">
      <alignment horizontal="center"/>
      <protection locked="0"/>
    </xf>
    <xf numFmtId="49" fontId="3" fillId="3" borderId="17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16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49" fontId="3" fillId="3" borderId="18" xfId="0" applyNumberFormat="1" applyFont="1" applyFill="1" applyBorder="1" applyAlignment="1" applyProtection="1">
      <alignment/>
      <protection locked="0"/>
    </xf>
    <xf numFmtId="49" fontId="3" fillId="3" borderId="0" xfId="0" applyNumberFormat="1" applyFont="1" applyFill="1" applyBorder="1" applyAlignment="1" applyProtection="1">
      <alignment/>
      <protection locked="0"/>
    </xf>
    <xf numFmtId="169" fontId="3" fillId="3" borderId="0" xfId="0" applyNumberFormat="1" applyFont="1" applyFill="1" applyBorder="1" applyAlignment="1" applyProtection="1">
      <alignment horizontal="center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2" fontId="3" fillId="3" borderId="18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/>
    </xf>
    <xf numFmtId="170" fontId="47" fillId="0" borderId="0" xfId="0" applyNumberFormat="1" applyFont="1" applyAlignment="1" applyProtection="1">
      <alignment horizontal="center"/>
      <protection hidden="1"/>
    </xf>
    <xf numFmtId="49" fontId="3" fillId="0" borderId="16" xfId="0" applyNumberFormat="1" applyFont="1" applyFill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/>
      <protection/>
    </xf>
    <xf numFmtId="169" fontId="3" fillId="3" borderId="4" xfId="0" applyNumberFormat="1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 applyProtection="1">
      <alignment horizontal="center"/>
      <protection locked="0"/>
    </xf>
    <xf numFmtId="49" fontId="3" fillId="3" borderId="24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/>
    </xf>
    <xf numFmtId="2" fontId="3" fillId="3" borderId="2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169" fontId="8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70" fontId="19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0" fontId="48" fillId="0" borderId="0" xfId="0" applyNumberFormat="1" applyFont="1" applyBorder="1" applyAlignment="1" applyProtection="1">
      <alignment horizontal="left"/>
      <protection hidden="1"/>
    </xf>
    <xf numFmtId="170" fontId="49" fillId="0" borderId="0" xfId="0" applyNumberFormat="1" applyFont="1" applyBorder="1" applyAlignment="1" applyProtection="1">
      <alignment horizontal="left"/>
      <protection hidden="1"/>
    </xf>
    <xf numFmtId="170" fontId="3" fillId="0" borderId="0" xfId="0" applyNumberFormat="1" applyFont="1" applyBorder="1" applyAlignment="1" applyProtection="1">
      <alignment horizontal="left"/>
      <protection hidden="1"/>
    </xf>
    <xf numFmtId="170" fontId="46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left"/>
      <protection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/>
    </xf>
    <xf numFmtId="170" fontId="8" fillId="0" borderId="0" xfId="0" applyNumberFormat="1" applyFont="1" applyAlignment="1" applyProtection="1">
      <alignment horizontal="center"/>
      <protection hidden="1"/>
    </xf>
    <xf numFmtId="170" fontId="8" fillId="0" borderId="0" xfId="0" applyNumberFormat="1" applyFont="1" applyAlignment="1" applyProtection="1">
      <alignment horizontal="center"/>
      <protection hidden="1"/>
    </xf>
    <xf numFmtId="1" fontId="3" fillId="3" borderId="18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70" fontId="3" fillId="0" borderId="0" xfId="0" applyNumberFormat="1" applyFont="1" applyFill="1" applyBorder="1" applyAlignment="1" applyProtection="1">
      <alignment horizontal="right"/>
      <protection hidden="1"/>
    </xf>
    <xf numFmtId="170" fontId="3" fillId="0" borderId="0" xfId="0" applyNumberFormat="1" applyFont="1" applyBorder="1" applyAlignment="1" applyProtection="1">
      <alignment/>
      <protection hidden="1"/>
    </xf>
    <xf numFmtId="170" fontId="50" fillId="0" borderId="0" xfId="0" applyNumberFormat="1" applyFont="1" applyBorder="1" applyAlignment="1" applyProtection="1">
      <alignment/>
      <protection hidden="1"/>
    </xf>
    <xf numFmtId="170" fontId="8" fillId="0" borderId="0" xfId="0" applyNumberFormat="1" applyFont="1" applyBorder="1" applyAlignment="1" applyProtection="1">
      <alignment horizontal="right"/>
      <protection hidden="1"/>
    </xf>
    <xf numFmtId="170" fontId="8" fillId="0" borderId="0" xfId="0" applyNumberFormat="1" applyFont="1" applyBorder="1" applyAlignment="1" applyProtection="1">
      <alignment horizontal="center"/>
      <protection hidden="1"/>
    </xf>
    <xf numFmtId="170" fontId="27" fillId="0" borderId="0" xfId="0" applyNumberFormat="1" applyFont="1" applyFill="1" applyBorder="1" applyAlignment="1" applyProtection="1">
      <alignment horizontal="center"/>
      <protection hidden="1"/>
    </xf>
    <xf numFmtId="170" fontId="41" fillId="0" borderId="0" xfId="0" applyNumberFormat="1" applyFont="1" applyBorder="1" applyAlignment="1" applyProtection="1">
      <alignment horizontal="center"/>
      <protection hidden="1"/>
    </xf>
    <xf numFmtId="170" fontId="3" fillId="0" borderId="0" xfId="0" applyNumberFormat="1" applyFont="1" applyBorder="1" applyAlignment="1" applyProtection="1">
      <alignment horizontal="center"/>
      <protection hidden="1"/>
    </xf>
    <xf numFmtId="3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center"/>
      <protection/>
    </xf>
    <xf numFmtId="170" fontId="31" fillId="0" borderId="0" xfId="0" applyNumberFormat="1" applyFont="1" applyBorder="1" applyAlignment="1" applyProtection="1">
      <alignment horizontal="center"/>
      <protection hidden="1"/>
    </xf>
    <xf numFmtId="170" fontId="2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Alignment="1" applyProtection="1">
      <alignment horizontal="center"/>
      <protection/>
    </xf>
    <xf numFmtId="169" fontId="3" fillId="0" borderId="4" xfId="0" applyNumberFormat="1" applyFont="1" applyBorder="1" applyAlignment="1" applyProtection="1">
      <alignment horizontal="center"/>
      <protection/>
    </xf>
    <xf numFmtId="2" fontId="3" fillId="0" borderId="4" xfId="0" applyNumberFormat="1" applyFont="1" applyBorder="1" applyAlignment="1" applyProtection="1">
      <alignment horizontal="center"/>
      <protection/>
    </xf>
    <xf numFmtId="3" fontId="3" fillId="0" borderId="4" xfId="0" applyNumberFormat="1" applyFont="1" applyBorder="1" applyAlignment="1" applyProtection="1">
      <alignment horizontal="center"/>
      <protection/>
    </xf>
    <xf numFmtId="169" fontId="8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2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center"/>
      <protection/>
    </xf>
    <xf numFmtId="170" fontId="11" fillId="0" borderId="0" xfId="0" applyNumberFormat="1" applyFont="1" applyAlignment="1" applyProtection="1">
      <alignment/>
      <protection hidden="1"/>
    </xf>
    <xf numFmtId="170" fontId="51" fillId="0" borderId="0" xfId="0" applyNumberFormat="1" applyFont="1" applyAlignment="1" applyProtection="1">
      <alignment/>
      <protection hidden="1"/>
    </xf>
    <xf numFmtId="170" fontId="49" fillId="0" borderId="0" xfId="0" applyNumberFormat="1" applyFont="1" applyBorder="1" applyAlignment="1" applyProtection="1">
      <alignment horizontal="center"/>
      <protection hidden="1"/>
    </xf>
    <xf numFmtId="170" fontId="50" fillId="0" borderId="0" xfId="0" applyNumberFormat="1" applyFont="1" applyFill="1" applyBorder="1" applyAlignment="1" applyProtection="1">
      <alignment horizontal="left"/>
      <protection hidden="1"/>
    </xf>
    <xf numFmtId="170" fontId="3" fillId="0" borderId="0" xfId="0" applyNumberFormat="1" applyFont="1" applyBorder="1" applyAlignment="1" applyProtection="1">
      <alignment horizontal="center"/>
      <protection hidden="1"/>
    </xf>
    <xf numFmtId="170" fontId="3" fillId="0" borderId="0" xfId="0" applyNumberFormat="1" applyFont="1" applyFill="1" applyBorder="1" applyAlignment="1" applyProtection="1">
      <alignment horizontal="center"/>
      <protection hidden="1"/>
    </xf>
    <xf numFmtId="170" fontId="31" fillId="0" borderId="0" xfId="0" applyNumberFormat="1" applyFont="1" applyFill="1" applyBorder="1" applyAlignment="1" applyProtection="1">
      <alignment horizontal="center"/>
      <protection hidden="1"/>
    </xf>
    <xf numFmtId="170" fontId="52" fillId="0" borderId="0" xfId="0" applyNumberFormat="1" applyFont="1" applyBorder="1" applyAlignment="1" applyProtection="1">
      <alignment horizontal="center"/>
      <protection hidden="1"/>
    </xf>
    <xf numFmtId="170" fontId="51" fillId="0" borderId="0" xfId="0" applyNumberFormat="1" applyFont="1" applyBorder="1" applyAlignment="1" applyProtection="1">
      <alignment/>
      <protection hidden="1"/>
    </xf>
    <xf numFmtId="170" fontId="48" fillId="0" borderId="0" xfId="0" applyNumberFormat="1" applyFont="1" applyBorder="1" applyAlignment="1" applyProtection="1">
      <alignment horizontal="center"/>
      <protection hidden="1"/>
    </xf>
    <xf numFmtId="170" fontId="8" fillId="0" borderId="0" xfId="0" applyNumberFormat="1" applyFont="1" applyBorder="1" applyAlignment="1" applyProtection="1">
      <alignment horizontal="left"/>
      <protection hidden="1"/>
    </xf>
    <xf numFmtId="170" fontId="2" fillId="0" borderId="0" xfId="0" applyNumberFormat="1" applyFont="1" applyBorder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 horizontal="right"/>
      <protection hidden="1"/>
    </xf>
    <xf numFmtId="170" fontId="2" fillId="0" borderId="0" xfId="0" applyNumberFormat="1" applyFont="1" applyFill="1" applyBorder="1" applyAlignment="1" applyProtection="1">
      <alignment horizontal="center"/>
      <protection hidden="1"/>
    </xf>
    <xf numFmtId="170" fontId="29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 horizontal="center"/>
      <protection/>
    </xf>
    <xf numFmtId="49" fontId="2" fillId="3" borderId="26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2" fillId="3" borderId="27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16" fontId="2" fillId="0" borderId="0" xfId="0" applyNumberFormat="1" applyFont="1" applyAlignment="1" applyProtection="1">
      <alignment horizontal="left"/>
      <protection/>
    </xf>
    <xf numFmtId="3" fontId="8" fillId="3" borderId="28" xfId="0" applyNumberFormat="1" applyFont="1" applyFill="1" applyBorder="1" applyAlignment="1" applyProtection="1">
      <alignment horizontal="center"/>
      <protection locked="0"/>
    </xf>
    <xf numFmtId="3" fontId="8" fillId="3" borderId="6" xfId="0" applyNumberFormat="1" applyFont="1" applyFill="1" applyBorder="1" applyAlignment="1" applyProtection="1">
      <alignment horizontal="center"/>
      <protection locked="0"/>
    </xf>
    <xf numFmtId="3" fontId="8" fillId="3" borderId="7" xfId="0" applyNumberFormat="1" applyFont="1" applyFill="1" applyBorder="1" applyAlignment="1" applyProtection="1">
      <alignment horizontal="center"/>
      <protection locked="0"/>
    </xf>
    <xf numFmtId="4" fontId="19" fillId="0" borderId="6" xfId="0" applyNumberFormat="1" applyFont="1" applyFill="1" applyBorder="1" applyAlignment="1" applyProtection="1">
      <alignment horizontal="center"/>
      <protection/>
    </xf>
    <xf numFmtId="3" fontId="3" fillId="3" borderId="23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center"/>
      <protection locked="0"/>
    </xf>
    <xf numFmtId="3" fontId="3" fillId="3" borderId="24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" fontId="2" fillId="3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1" fontId="2" fillId="3" borderId="3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38" fillId="0" borderId="21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 applyProtection="1">
      <alignment/>
      <protection/>
    </xf>
    <xf numFmtId="0" fontId="39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right"/>
      <protection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2" fillId="0" borderId="22" xfId="0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/>
    </xf>
    <xf numFmtId="2" fontId="33" fillId="0" borderId="21" xfId="0" applyNumberFormat="1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49" fontId="14" fillId="3" borderId="18" xfId="0" applyNumberFormat="1" applyFont="1" applyFill="1" applyBorder="1" applyAlignment="1" applyProtection="1">
      <alignment horizontal="left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9" fontId="8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left"/>
    </xf>
    <xf numFmtId="4" fontId="19" fillId="0" borderId="16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" fontId="19" fillId="0" borderId="0" xfId="0" applyNumberFormat="1" applyFont="1" applyAlignment="1" applyProtection="1">
      <alignment horizontal="center"/>
      <protection/>
    </xf>
    <xf numFmtId="168" fontId="17" fillId="0" borderId="0" xfId="0" applyNumberFormat="1" applyFont="1" applyAlignment="1" applyProtection="1">
      <alignment horizontal="center"/>
      <protection/>
    </xf>
    <xf numFmtId="3" fontId="17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22" fillId="2" borderId="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>
      <alignment/>
    </xf>
    <xf numFmtId="0" fontId="2" fillId="4" borderId="0" xfId="0" applyFont="1" applyFill="1" applyAlignment="1" applyProtection="1">
      <alignment/>
      <protection/>
    </xf>
    <xf numFmtId="0" fontId="24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5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169" fontId="8" fillId="0" borderId="0" xfId="0" applyNumberFormat="1" applyFont="1" applyAlignment="1" applyProtection="1">
      <alignment horizontal="center"/>
      <protection/>
    </xf>
    <xf numFmtId="168" fontId="8" fillId="0" borderId="0" xfId="0" applyNumberFormat="1" applyFont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53" fillId="0" borderId="14" xfId="0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168" fontId="54" fillId="0" borderId="0" xfId="0" applyNumberFormat="1" applyFont="1" applyBorder="1" applyAlignment="1">
      <alignment horizontal="center"/>
    </xf>
    <xf numFmtId="168" fontId="54" fillId="0" borderId="15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0" fillId="3" borderId="28" xfId="0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2" fontId="3" fillId="3" borderId="17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2" fontId="3" fillId="3" borderId="23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/>
      <protection/>
    </xf>
    <xf numFmtId="49" fontId="23" fillId="0" borderId="0" xfId="0" applyNumberFormat="1" applyFont="1" applyBorder="1" applyAlignment="1">
      <alignment horizontal="left"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>
      <alignment/>
    </xf>
    <xf numFmtId="0" fontId="26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1" fontId="2" fillId="4" borderId="0" xfId="0" applyNumberFormat="1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0" fontId="26" fillId="0" borderId="0" xfId="0" applyFont="1" applyAlignment="1" applyProtection="1">
      <alignment horizontal="right"/>
      <protection/>
    </xf>
    <xf numFmtId="0" fontId="0" fillId="0" borderId="0" xfId="0" applyAlignment="1">
      <alignment horizontal="center"/>
    </xf>
    <xf numFmtId="169" fontId="3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17" fillId="0" borderId="0" xfId="0" applyFont="1" applyAlignment="1" applyProtection="1">
      <alignment horizontal="right"/>
      <protection/>
    </xf>
    <xf numFmtId="168" fontId="2" fillId="4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3" fillId="4" borderId="0" xfId="0" applyNumberFormat="1" applyFont="1" applyFill="1" applyAlignment="1">
      <alignment horizontal="center"/>
    </xf>
    <xf numFmtId="4" fontId="7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3" fontId="2" fillId="4" borderId="0" xfId="0" applyNumberFormat="1" applyFont="1" applyFill="1" applyAlignment="1" applyProtection="1">
      <alignment horizontal="center"/>
      <protection/>
    </xf>
    <xf numFmtId="3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" fontId="2" fillId="4" borderId="0" xfId="0" applyNumberFormat="1" applyFont="1" applyFill="1" applyBorder="1" applyAlignment="1" applyProtection="1">
      <alignment horizontal="center"/>
      <protection/>
    </xf>
    <xf numFmtId="1" fontId="2" fillId="4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3" fillId="4" borderId="0" xfId="0" applyNumberFormat="1" applyFont="1" applyFill="1" applyAlignment="1">
      <alignment/>
    </xf>
    <xf numFmtId="0" fontId="3" fillId="0" borderId="0" xfId="0" applyFont="1" applyAlignment="1" applyProtection="1">
      <alignment horizontal="right"/>
      <protection/>
    </xf>
    <xf numFmtId="3" fontId="2" fillId="4" borderId="0" xfId="0" applyNumberFormat="1" applyFont="1" applyFill="1" applyAlignment="1">
      <alignment horizontal="center"/>
    </xf>
    <xf numFmtId="0" fontId="17" fillId="0" borderId="0" xfId="0" applyFont="1" applyAlignment="1" applyProtection="1">
      <alignment horizontal="left"/>
      <protection/>
    </xf>
    <xf numFmtId="168" fontId="2" fillId="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" fontId="2" fillId="3" borderId="5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4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8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36" fillId="0" borderId="14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/>
      <protection/>
    </xf>
    <xf numFmtId="169" fontId="1" fillId="4" borderId="0" xfId="0" applyNumberFormat="1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2" fontId="1" fillId="4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/>
      <protection/>
    </xf>
    <xf numFmtId="49" fontId="2" fillId="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2" fillId="4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i val="0"/>
        <color rgb="FFCCFFCC"/>
      </font>
      <border/>
    </dxf>
    <dxf>
      <font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9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.57421875" style="0" customWidth="1"/>
    <col min="2" max="3" width="11.28125" style="0" customWidth="1"/>
    <col min="4" max="4" width="9.00390625" style="0" customWidth="1"/>
    <col min="5" max="12" width="7.28125" style="0" customWidth="1"/>
    <col min="13" max="13" width="9.28125" style="0" bestFit="1" customWidth="1"/>
    <col min="14" max="22" width="7.7109375" style="0" customWidth="1"/>
  </cols>
  <sheetData>
    <row r="1" spans="1:23" ht="12.75">
      <c r="A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0</v>
      </c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2"/>
      <c r="N2" s="6"/>
      <c r="O2" s="6"/>
      <c r="P2" s="6"/>
      <c r="Q2" s="6"/>
      <c r="R2" s="7" t="s">
        <v>2</v>
      </c>
      <c r="S2" s="6"/>
      <c r="T2" s="6"/>
      <c r="U2" s="2"/>
      <c r="V2" s="2"/>
      <c r="W2" s="2"/>
    </row>
    <row r="3" spans="1:23" ht="12.75" customHeight="1">
      <c r="A3" s="1"/>
      <c r="B3" s="1"/>
      <c r="C3" s="1"/>
      <c r="D3" s="8" t="s">
        <v>3</v>
      </c>
      <c r="E3" s="1"/>
      <c r="F3" s="1"/>
      <c r="G3" s="9"/>
      <c r="H3" s="1"/>
      <c r="I3" s="1"/>
      <c r="J3" s="1"/>
      <c r="K3" s="1"/>
      <c r="L3" s="1"/>
      <c r="M3" s="2"/>
      <c r="N3" s="2"/>
      <c r="O3" s="10"/>
      <c r="P3" s="6"/>
      <c r="Q3" s="11" t="s">
        <v>4</v>
      </c>
      <c r="R3" s="12"/>
      <c r="S3" s="12" t="s">
        <v>5</v>
      </c>
      <c r="T3" s="12"/>
      <c r="U3" s="2"/>
      <c r="V3" s="2"/>
      <c r="W3" s="2"/>
    </row>
    <row r="4" spans="1:23" ht="12.75" customHeight="1">
      <c r="A4" s="1"/>
      <c r="B4" s="1"/>
      <c r="C4" s="1"/>
      <c r="D4" s="1"/>
      <c r="E4" s="13" t="s">
        <v>6</v>
      </c>
      <c r="F4" s="1"/>
      <c r="H4" s="1"/>
      <c r="I4" s="1"/>
      <c r="J4" s="1"/>
      <c r="K4" s="1"/>
      <c r="L4" s="1"/>
      <c r="M4" s="6"/>
      <c r="N4" s="2"/>
      <c r="O4" s="14"/>
      <c r="P4" s="15"/>
      <c r="Q4" s="16" t="s">
        <v>7</v>
      </c>
      <c r="R4" s="17" t="s">
        <v>8</v>
      </c>
      <c r="S4" s="17" t="s">
        <v>9</v>
      </c>
      <c r="T4" s="17" t="s">
        <v>10</v>
      </c>
      <c r="U4" s="2"/>
      <c r="V4" s="2"/>
      <c r="W4" s="2"/>
    </row>
    <row r="5" spans="1:23" ht="14.25" customHeight="1">
      <c r="A5" s="1"/>
      <c r="B5" s="1"/>
      <c r="C5" s="1"/>
      <c r="D5" s="1"/>
      <c r="E5" s="1"/>
      <c r="F5" s="1"/>
      <c r="G5" s="9"/>
      <c r="H5" s="1"/>
      <c r="I5" s="1"/>
      <c r="J5" s="1"/>
      <c r="K5" s="1"/>
      <c r="L5" s="1"/>
      <c r="M5" s="2"/>
      <c r="N5" s="2"/>
      <c r="O5" s="10"/>
      <c r="P5" s="18" t="s">
        <v>11</v>
      </c>
      <c r="Q5" s="19" t="s">
        <v>12</v>
      </c>
      <c r="R5" s="20">
        <v>0.9</v>
      </c>
      <c r="S5" s="20">
        <v>0.9</v>
      </c>
      <c r="T5" s="20">
        <v>0.85</v>
      </c>
      <c r="U5" s="2"/>
      <c r="V5" s="2"/>
      <c r="W5" s="2"/>
    </row>
    <row r="6" spans="1:23" ht="14.25" customHeight="1">
      <c r="A6" s="1"/>
      <c r="B6" s="1"/>
      <c r="C6" s="1"/>
      <c r="D6" s="1"/>
      <c r="E6" s="1"/>
      <c r="F6" s="1"/>
      <c r="G6" s="9"/>
      <c r="H6" s="1"/>
      <c r="I6" s="1"/>
      <c r="J6" s="1"/>
      <c r="K6" s="1"/>
      <c r="L6" s="1"/>
      <c r="M6" s="6"/>
      <c r="N6" s="6"/>
      <c r="O6" s="10"/>
      <c r="P6" s="18"/>
      <c r="Q6" s="19" t="s">
        <v>13</v>
      </c>
      <c r="R6" s="20">
        <v>0.9</v>
      </c>
      <c r="S6" s="20">
        <v>0.9</v>
      </c>
      <c r="T6" s="20">
        <v>0.85</v>
      </c>
      <c r="U6" s="2"/>
      <c r="V6" s="2"/>
      <c r="W6" s="2"/>
    </row>
    <row r="7" spans="13:23" ht="12.75">
      <c r="M7" s="6"/>
      <c r="N7" s="6"/>
      <c r="O7" s="10"/>
      <c r="P7" s="21"/>
      <c r="Q7" s="22" t="s">
        <v>14</v>
      </c>
      <c r="R7" s="20">
        <v>0.82</v>
      </c>
      <c r="S7" s="20">
        <v>0.85</v>
      </c>
      <c r="T7" s="20">
        <v>0.8</v>
      </c>
      <c r="U7" s="2"/>
      <c r="V7" s="2"/>
      <c r="W7" s="2"/>
    </row>
    <row r="8" spans="2:23" ht="13.5" customHeight="1">
      <c r="B8" s="23" t="str">
        <f>+C14</f>
        <v>???</v>
      </c>
      <c r="M8" s="6"/>
      <c r="N8" s="6"/>
      <c r="O8" s="10"/>
      <c r="P8" s="18" t="s">
        <v>15</v>
      </c>
      <c r="Q8" s="19" t="s">
        <v>12</v>
      </c>
      <c r="R8" s="20">
        <v>0.74</v>
      </c>
      <c r="S8" s="20">
        <v>0.8</v>
      </c>
      <c r="T8" s="20">
        <v>0.76</v>
      </c>
      <c r="U8" s="2"/>
      <c r="V8" s="2"/>
      <c r="W8" s="2"/>
    </row>
    <row r="9" spans="1:23" ht="14.25" customHeight="1">
      <c r="A9" s="24"/>
      <c r="B9" s="25"/>
      <c r="C9" s="26"/>
      <c r="D9" s="27"/>
      <c r="E9" s="27"/>
      <c r="F9" s="28" t="str">
        <f>+C13</f>
        <v>???</v>
      </c>
      <c r="G9" s="27"/>
      <c r="H9" s="27"/>
      <c r="I9" s="27"/>
      <c r="J9" s="27"/>
      <c r="K9" s="27"/>
      <c r="L9" s="29"/>
      <c r="M9" s="6"/>
      <c r="N9" s="6"/>
      <c r="O9" s="10"/>
      <c r="P9" s="18"/>
      <c r="Q9" s="19" t="s">
        <v>13</v>
      </c>
      <c r="R9" s="20">
        <v>0.74</v>
      </c>
      <c r="S9" s="20">
        <v>0.8</v>
      </c>
      <c r="T9" s="20">
        <v>0.76</v>
      </c>
      <c r="U9" s="2"/>
      <c r="V9" s="2"/>
      <c r="W9" s="2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  <c r="N10" s="6"/>
      <c r="O10" s="10"/>
      <c r="P10" s="21"/>
      <c r="Q10" s="22" t="s">
        <v>14</v>
      </c>
      <c r="R10" s="30">
        <v>0.68</v>
      </c>
      <c r="S10" s="30">
        <v>0.75</v>
      </c>
      <c r="T10" s="30">
        <v>0.71</v>
      </c>
      <c r="U10" s="2"/>
      <c r="V10" s="2"/>
      <c r="W10" s="2"/>
    </row>
    <row r="11" spans="1:23" ht="16.5" customHeight="1">
      <c r="A11" s="3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2"/>
      <c r="M11" s="6"/>
      <c r="N11" s="6"/>
      <c r="O11" s="10"/>
      <c r="P11" s="18" t="s">
        <v>17</v>
      </c>
      <c r="Q11" s="19" t="s">
        <v>12</v>
      </c>
      <c r="R11" s="20">
        <v>0.73</v>
      </c>
      <c r="S11" s="20">
        <v>0.79</v>
      </c>
      <c r="T11" s="20">
        <v>0.72</v>
      </c>
      <c r="U11" s="2"/>
      <c r="V11" s="2"/>
      <c r="W11" s="2"/>
    </row>
    <row r="12" spans="1:23" ht="12.75">
      <c r="A12" s="32"/>
      <c r="B12" s="1"/>
      <c r="C12" s="32"/>
      <c r="D12" s="32"/>
      <c r="E12" s="32"/>
      <c r="F12" s="32"/>
      <c r="G12" s="32"/>
      <c r="H12" s="32"/>
      <c r="I12" s="32"/>
      <c r="J12" s="32"/>
      <c r="K12" s="33"/>
      <c r="L12" s="34"/>
      <c r="M12" s="6"/>
      <c r="N12" s="6"/>
      <c r="O12" s="10"/>
      <c r="P12" s="21"/>
      <c r="Q12" s="19" t="s">
        <v>13</v>
      </c>
      <c r="R12" s="20">
        <v>0.67</v>
      </c>
      <c r="S12" s="20">
        <v>0.74</v>
      </c>
      <c r="T12" s="20">
        <v>0.67</v>
      </c>
      <c r="U12" s="2"/>
      <c r="V12" s="2"/>
      <c r="W12" s="2"/>
    </row>
    <row r="13" spans="1:23" ht="12.75">
      <c r="A13" s="32"/>
      <c r="B13" s="35" t="s">
        <v>18</v>
      </c>
      <c r="C13" s="36" t="s">
        <v>19</v>
      </c>
      <c r="D13" s="37"/>
      <c r="E13" s="37"/>
      <c r="F13" s="37"/>
      <c r="G13" s="37"/>
      <c r="H13" s="37"/>
      <c r="I13" s="37"/>
      <c r="J13" s="37"/>
      <c r="K13" s="38"/>
      <c r="L13" s="39"/>
      <c r="M13" s="6"/>
      <c r="N13" s="6"/>
      <c r="O13" s="10"/>
      <c r="P13" s="21"/>
      <c r="Q13" s="22" t="s">
        <v>14</v>
      </c>
      <c r="R13" s="20">
        <v>0.57</v>
      </c>
      <c r="S13" s="20">
        <v>0.65</v>
      </c>
      <c r="T13" s="20">
        <v>0.61</v>
      </c>
      <c r="U13" s="2"/>
      <c r="V13" s="2"/>
      <c r="W13" s="2"/>
    </row>
    <row r="14" spans="1:23" ht="12.75">
      <c r="A14" s="32"/>
      <c r="B14" s="35" t="s">
        <v>20</v>
      </c>
      <c r="C14" s="40" t="s">
        <v>19</v>
      </c>
      <c r="D14" s="41"/>
      <c r="E14" s="41"/>
      <c r="F14" s="41"/>
      <c r="G14" s="41"/>
      <c r="H14" s="41"/>
      <c r="I14" s="41"/>
      <c r="J14" s="41"/>
      <c r="K14" s="1"/>
      <c r="L14" s="1"/>
      <c r="M14" s="6"/>
      <c r="N14" s="6"/>
      <c r="O14" s="10"/>
      <c r="P14" s="18" t="s">
        <v>21</v>
      </c>
      <c r="Q14" s="19" t="s">
        <v>12</v>
      </c>
      <c r="R14" s="20">
        <v>0.66</v>
      </c>
      <c r="S14" s="20">
        <v>0.71</v>
      </c>
      <c r="T14" s="20">
        <v>0.65</v>
      </c>
      <c r="U14" s="2"/>
      <c r="V14" s="2"/>
      <c r="W14" s="2"/>
    </row>
    <row r="15" spans="1:23" ht="13.5" customHeight="1">
      <c r="A15" s="32"/>
      <c r="B15" s="42"/>
      <c r="C15" s="43"/>
      <c r="D15" s="41"/>
      <c r="E15" s="41"/>
      <c r="F15" s="41"/>
      <c r="G15" s="41"/>
      <c r="H15" s="41"/>
      <c r="I15" s="41"/>
      <c r="J15" s="41"/>
      <c r="K15" s="41"/>
      <c r="L15" s="44"/>
      <c r="M15" s="6"/>
      <c r="N15" s="6"/>
      <c r="O15" s="10"/>
      <c r="P15" s="45"/>
      <c r="Q15" s="19" t="s">
        <v>13</v>
      </c>
      <c r="R15" s="20">
        <v>0.6</v>
      </c>
      <c r="S15" s="20">
        <v>0.66</v>
      </c>
      <c r="T15" s="20">
        <v>0.6</v>
      </c>
      <c r="U15" s="2"/>
      <c r="V15" s="2"/>
      <c r="W15" s="2"/>
    </row>
    <row r="16" spans="1:23" ht="13.5" customHeight="1">
      <c r="A16" s="32"/>
      <c r="B16" s="42" t="s">
        <v>22</v>
      </c>
      <c r="C16" s="43"/>
      <c r="D16" s="1"/>
      <c r="E16" s="46"/>
      <c r="F16" s="46"/>
      <c r="G16" s="47" t="s">
        <v>23</v>
      </c>
      <c r="H16" s="48" t="s">
        <v>19</v>
      </c>
      <c r="I16" s="46"/>
      <c r="J16" s="46"/>
      <c r="K16" s="44"/>
      <c r="L16" s="46"/>
      <c r="M16" s="6"/>
      <c r="N16" s="6"/>
      <c r="O16" s="10"/>
      <c r="P16" s="45"/>
      <c r="Q16" s="22" t="s">
        <v>14</v>
      </c>
      <c r="R16" s="20">
        <v>0.51</v>
      </c>
      <c r="S16" s="20">
        <v>0.58</v>
      </c>
      <c r="T16" s="20">
        <v>0.55</v>
      </c>
      <c r="U16" s="2"/>
      <c r="V16" s="2"/>
      <c r="W16" s="2"/>
    </row>
    <row r="17" spans="1:23" ht="13.5" customHeight="1">
      <c r="A17" s="32"/>
      <c r="E17" s="46"/>
      <c r="F17" s="46"/>
      <c r="G17" s="47" t="s">
        <v>24</v>
      </c>
      <c r="H17" s="40" t="s">
        <v>19</v>
      </c>
      <c r="L17" s="46"/>
      <c r="M17" s="6"/>
      <c r="N17" s="6"/>
      <c r="O17" s="2"/>
      <c r="P17" s="2"/>
      <c r="Q17" s="2"/>
      <c r="R17" s="2"/>
      <c r="S17" s="2"/>
      <c r="T17" s="2"/>
      <c r="U17" s="2"/>
      <c r="V17" s="2"/>
      <c r="W17" s="2"/>
    </row>
    <row r="18" spans="1:23" ht="13.5" customHeight="1">
      <c r="A18" s="32"/>
      <c r="E18" s="46"/>
      <c r="F18" s="46"/>
      <c r="G18" s="49"/>
      <c r="L18" s="44"/>
      <c r="M18" s="6"/>
      <c r="N18" s="6"/>
      <c r="O18" s="6"/>
      <c r="P18" s="6"/>
      <c r="Q18" s="6"/>
      <c r="R18" s="50" t="s">
        <v>25</v>
      </c>
      <c r="S18" s="6"/>
      <c r="T18" s="6"/>
      <c r="U18" s="6"/>
      <c r="V18" s="2"/>
      <c r="W18" s="2"/>
    </row>
    <row r="19" spans="1:23" ht="13.5" customHeight="1">
      <c r="A19" s="32"/>
      <c r="B19" s="42"/>
      <c r="C19" s="51" t="s">
        <v>26</v>
      </c>
      <c r="D19" s="52" t="s">
        <v>19</v>
      </c>
      <c r="E19" s="44"/>
      <c r="G19" s="51" t="s">
        <v>27</v>
      </c>
      <c r="H19" s="53" t="e">
        <f>+D56/D19</f>
        <v>#VALUE!</v>
      </c>
      <c r="I19" s="54" t="s">
        <v>28</v>
      </c>
      <c r="J19" s="41"/>
      <c r="K19" s="41"/>
      <c r="L19" s="41"/>
      <c r="M19" s="6"/>
      <c r="N19" s="2"/>
      <c r="O19" s="2"/>
      <c r="P19" s="2"/>
      <c r="Q19" s="2"/>
      <c r="R19" s="12" t="s">
        <v>29</v>
      </c>
      <c r="S19" s="12" t="s">
        <v>5</v>
      </c>
      <c r="T19" s="12"/>
      <c r="U19" s="2"/>
      <c r="V19" s="2"/>
      <c r="W19" s="2"/>
    </row>
    <row r="20" spans="1:23" ht="13.5" customHeight="1">
      <c r="A20" s="32"/>
      <c r="B20" s="42"/>
      <c r="H20" s="41"/>
      <c r="I20" s="41"/>
      <c r="J20" s="41"/>
      <c r="K20" s="41"/>
      <c r="L20" s="41"/>
      <c r="M20" s="6"/>
      <c r="N20" s="2"/>
      <c r="O20" s="2"/>
      <c r="P20" s="2"/>
      <c r="Q20" s="2"/>
      <c r="R20" s="55" t="s">
        <v>8</v>
      </c>
      <c r="S20" s="55" t="s">
        <v>9</v>
      </c>
      <c r="T20" s="55" t="s">
        <v>10</v>
      </c>
      <c r="U20" s="2"/>
      <c r="V20" s="2"/>
      <c r="W20" s="2"/>
    </row>
    <row r="21" spans="1:23" ht="13.5" customHeight="1">
      <c r="A21" s="32"/>
      <c r="B21" s="42" t="s">
        <v>30</v>
      </c>
      <c r="D21" s="56"/>
      <c r="E21" s="57"/>
      <c r="F21" s="58"/>
      <c r="G21" s="59" t="s">
        <v>31</v>
      </c>
      <c r="H21" s="60" t="s">
        <v>19</v>
      </c>
      <c r="I21" s="59"/>
      <c r="J21" s="61" t="s">
        <v>32</v>
      </c>
      <c r="K21" s="60" t="s">
        <v>19</v>
      </c>
      <c r="M21" s="2"/>
      <c r="N21" s="2"/>
      <c r="O21" s="2"/>
      <c r="P21" s="2"/>
      <c r="Q21" s="62" t="s">
        <v>33</v>
      </c>
      <c r="R21" s="63">
        <v>800</v>
      </c>
      <c r="S21" s="63">
        <v>1700</v>
      </c>
      <c r="T21" s="63">
        <v>3000</v>
      </c>
      <c r="U21" s="2"/>
      <c r="V21" s="2"/>
      <c r="W21" s="2"/>
    </row>
    <row r="22" spans="1:23" ht="13.5" customHeight="1">
      <c r="A22" s="32"/>
      <c r="L22" s="41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3.5" customHeight="1">
      <c r="B23" s="42" t="s">
        <v>34</v>
      </c>
      <c r="C23" s="43"/>
      <c r="D23" s="43"/>
      <c r="E23" s="41"/>
      <c r="F23" s="41"/>
      <c r="G23" s="58"/>
      <c r="H23" s="41"/>
      <c r="I23" s="41"/>
      <c r="J23" s="41"/>
      <c r="K23" s="41"/>
      <c r="L23" s="41"/>
      <c r="M23" s="65" t="s">
        <v>35</v>
      </c>
      <c r="N23" s="64"/>
      <c r="O23" s="64"/>
      <c r="P23" s="66" t="s">
        <v>36</v>
      </c>
      <c r="Q23" s="64"/>
      <c r="R23" s="64"/>
      <c r="S23" s="2"/>
      <c r="T23" s="2"/>
      <c r="U23" s="64"/>
      <c r="V23" s="2"/>
      <c r="W23" s="2"/>
    </row>
    <row r="24" spans="2:23" ht="13.5" customHeight="1">
      <c r="B24" s="1"/>
      <c r="C24" s="56" t="s">
        <v>37</v>
      </c>
      <c r="D24" s="67">
        <v>0</v>
      </c>
      <c r="E24" s="41"/>
      <c r="F24" s="41"/>
      <c r="G24" s="56" t="s">
        <v>38</v>
      </c>
      <c r="H24" s="67">
        <v>0</v>
      </c>
      <c r="I24" s="41"/>
      <c r="J24" s="56" t="s">
        <v>39</v>
      </c>
      <c r="K24" s="67">
        <v>0</v>
      </c>
      <c r="L24" s="41"/>
      <c r="M24" s="68" t="s">
        <v>40</v>
      </c>
      <c r="N24" s="69" t="s">
        <v>39</v>
      </c>
      <c r="O24" s="69" t="s">
        <v>41</v>
      </c>
      <c r="P24" s="70"/>
      <c r="Q24" s="69" t="s">
        <v>42</v>
      </c>
      <c r="R24" s="69"/>
      <c r="S24" s="2"/>
      <c r="T24" s="2"/>
      <c r="U24" s="64"/>
      <c r="V24" s="2"/>
      <c r="W24" s="2"/>
    </row>
    <row r="25" spans="1:23" ht="13.5" customHeight="1">
      <c r="A25" s="32"/>
      <c r="B25" s="1"/>
      <c r="C25" s="43"/>
      <c r="D25" s="43"/>
      <c r="E25" s="41"/>
      <c r="F25" s="41"/>
      <c r="G25" s="58"/>
      <c r="H25" s="41"/>
      <c r="I25" s="41"/>
      <c r="J25" s="41"/>
      <c r="K25" s="41"/>
      <c r="L25" s="41"/>
      <c r="M25" s="68" t="s">
        <v>43</v>
      </c>
      <c r="N25" s="71"/>
      <c r="O25" s="69" t="s">
        <v>44</v>
      </c>
      <c r="P25" s="72" t="s">
        <v>45</v>
      </c>
      <c r="Q25" s="72" t="s">
        <v>9</v>
      </c>
      <c r="R25" s="72" t="s">
        <v>46</v>
      </c>
      <c r="S25" s="2"/>
      <c r="T25" s="2"/>
      <c r="U25" s="64"/>
      <c r="V25" s="2"/>
      <c r="W25" s="2"/>
    </row>
    <row r="26" spans="1:23" ht="13.5" customHeight="1">
      <c r="A26" s="32"/>
      <c r="B26" s="42" t="s">
        <v>47</v>
      </c>
      <c r="C26" s="43"/>
      <c r="D26" s="43"/>
      <c r="E26" s="73"/>
      <c r="F26" s="41"/>
      <c r="G26" s="41"/>
      <c r="H26" s="41"/>
      <c r="I26" s="41"/>
      <c r="J26" s="41"/>
      <c r="K26" s="41"/>
      <c r="L26" s="41"/>
      <c r="M26" s="74">
        <v>0</v>
      </c>
      <c r="N26" s="75">
        <v>1</v>
      </c>
      <c r="O26" s="75">
        <v>1</v>
      </c>
      <c r="P26" s="75">
        <v>1</v>
      </c>
      <c r="Q26" s="75">
        <v>1</v>
      </c>
      <c r="R26" s="75">
        <v>1</v>
      </c>
      <c r="S26" s="2"/>
      <c r="T26" s="2"/>
      <c r="U26" s="64"/>
      <c r="V26" s="2"/>
      <c r="W26" s="75"/>
    </row>
    <row r="27" spans="1:23" ht="13.5" customHeight="1">
      <c r="A27" s="32"/>
      <c r="B27" s="1"/>
      <c r="C27" s="56" t="s">
        <v>37</v>
      </c>
      <c r="D27" s="67">
        <v>0</v>
      </c>
      <c r="E27" s="41"/>
      <c r="F27" s="41"/>
      <c r="G27" s="56" t="s">
        <v>38</v>
      </c>
      <c r="H27" s="67">
        <v>0</v>
      </c>
      <c r="I27" s="41"/>
      <c r="J27" s="56" t="s">
        <v>39</v>
      </c>
      <c r="K27" s="67">
        <v>0</v>
      </c>
      <c r="L27" s="41"/>
      <c r="M27" s="74">
        <v>0.25</v>
      </c>
      <c r="N27" s="76">
        <v>0.9958741875</v>
      </c>
      <c r="O27" s="76">
        <v>0.99151325</v>
      </c>
      <c r="P27" s="76">
        <v>0.986607</v>
      </c>
      <c r="Q27" s="76">
        <v>0.9789499375</v>
      </c>
      <c r="R27" s="76">
        <v>0.96536175</v>
      </c>
      <c r="S27" s="2"/>
      <c r="T27" s="2"/>
      <c r="U27" s="64"/>
      <c r="V27" s="2"/>
      <c r="W27" s="2"/>
    </row>
    <row r="28" spans="1:23" ht="13.5" customHeight="1">
      <c r="A28" s="32"/>
      <c r="M28" s="74">
        <v>0.5</v>
      </c>
      <c r="N28" s="76">
        <v>0.99204275</v>
      </c>
      <c r="O28" s="76">
        <v>0.983816</v>
      </c>
      <c r="P28" s="76">
        <v>0.974441</v>
      </c>
      <c r="Q28" s="76">
        <v>0.95960875</v>
      </c>
      <c r="R28" s="76">
        <v>0.933684</v>
      </c>
      <c r="S28" s="2"/>
      <c r="T28" s="2"/>
      <c r="U28" s="64"/>
      <c r="V28" s="2"/>
      <c r="W28" s="2"/>
    </row>
    <row r="29" spans="1:23" ht="13.5" customHeight="1">
      <c r="A29" s="32"/>
      <c r="B29" s="77" t="s">
        <v>48</v>
      </c>
      <c r="C29" s="1"/>
      <c r="D29" s="1"/>
      <c r="E29" s="1"/>
      <c r="F29" s="1"/>
      <c r="G29" s="1"/>
      <c r="H29" s="77" t="s">
        <v>49</v>
      </c>
      <c r="L29" s="73"/>
      <c r="M29" s="74">
        <v>0.75</v>
      </c>
      <c r="N29" s="76">
        <v>0.9885056875</v>
      </c>
      <c r="O29" s="76">
        <v>0.97690825</v>
      </c>
      <c r="P29" s="76">
        <v>0.963502</v>
      </c>
      <c r="Q29" s="76">
        <v>0.9419764375</v>
      </c>
      <c r="R29" s="76">
        <v>0.90496675</v>
      </c>
      <c r="S29" s="2"/>
      <c r="T29" s="2"/>
      <c r="U29" s="64"/>
      <c r="V29" s="2"/>
      <c r="W29" s="2"/>
    </row>
    <row r="30" spans="9:23" ht="12.75">
      <c r="I30" s="78" t="s">
        <v>50</v>
      </c>
      <c r="M30" s="74">
        <v>1</v>
      </c>
      <c r="N30" s="76">
        <v>0.985263</v>
      </c>
      <c r="O30" s="76">
        <v>0.97079</v>
      </c>
      <c r="P30" s="76">
        <v>0.95379</v>
      </c>
      <c r="Q30" s="76">
        <v>0.926053</v>
      </c>
      <c r="R30" s="76">
        <v>0.87921</v>
      </c>
      <c r="S30" s="2"/>
      <c r="T30" s="2"/>
      <c r="U30" s="64"/>
      <c r="V30" s="2"/>
      <c r="W30" s="2"/>
    </row>
    <row r="31" spans="2:23" ht="12.75">
      <c r="B31" s="79" t="s">
        <v>4</v>
      </c>
      <c r="C31" s="80"/>
      <c r="D31" s="81" t="s">
        <v>5</v>
      </c>
      <c r="E31" s="82"/>
      <c r="H31" s="83"/>
      <c r="I31" s="84"/>
      <c r="J31" s="85" t="s">
        <v>11</v>
      </c>
      <c r="K31" s="86">
        <f>+(C33*R5+D33*S5+E33*T5+C34*R6+D34*S6+E34*T6+C35*R7+D35*S7+E35*T7)/100</f>
        <v>0</v>
      </c>
      <c r="L31" s="73"/>
      <c r="M31" s="74">
        <v>1.25</v>
      </c>
      <c r="N31" s="76">
        <v>0.9823146875</v>
      </c>
      <c r="O31" s="76">
        <v>0.96546125</v>
      </c>
      <c r="P31" s="76">
        <v>0.9453050000000001</v>
      </c>
      <c r="Q31" s="76">
        <v>0.9118384375</v>
      </c>
      <c r="R31" s="76">
        <v>0.85641375</v>
      </c>
      <c r="S31" s="2"/>
      <c r="T31" s="2"/>
      <c r="U31" s="64"/>
      <c r="V31" s="2"/>
      <c r="W31" s="2"/>
    </row>
    <row r="32" spans="2:23" ht="12.75">
      <c r="B32" s="87" t="s">
        <v>7</v>
      </c>
      <c r="C32" s="88" t="s">
        <v>51</v>
      </c>
      <c r="D32" s="89" t="s">
        <v>52</v>
      </c>
      <c r="E32" s="90" t="s">
        <v>53</v>
      </c>
      <c r="H32" s="91"/>
      <c r="I32" s="92"/>
      <c r="J32" s="93" t="s">
        <v>15</v>
      </c>
      <c r="K32" s="94">
        <f>+(C33*R8+D33*S8+E33*T8+C34*R9+D34*S9+E34*T9+C35*R10+D35*S10+E35*T10)/100</f>
        <v>0</v>
      </c>
      <c r="L32" s="73"/>
      <c r="M32" s="74">
        <v>1.5</v>
      </c>
      <c r="N32" s="76">
        <v>0.97966075</v>
      </c>
      <c r="O32" s="76">
        <v>0.960922</v>
      </c>
      <c r="P32" s="76">
        <v>0.938047</v>
      </c>
      <c r="Q32" s="76">
        <v>0.89933275</v>
      </c>
      <c r="R32" s="76">
        <v>0.836578</v>
      </c>
      <c r="S32" s="2"/>
      <c r="T32" s="2"/>
      <c r="U32" s="64"/>
      <c r="V32" s="2"/>
      <c r="W32" s="2"/>
    </row>
    <row r="33" spans="1:23" ht="13.5" customHeight="1">
      <c r="A33" s="1"/>
      <c r="B33" s="95" t="s">
        <v>54</v>
      </c>
      <c r="C33" s="96">
        <v>0</v>
      </c>
      <c r="D33" s="97">
        <v>0</v>
      </c>
      <c r="E33" s="98">
        <v>0</v>
      </c>
      <c r="H33" s="91"/>
      <c r="I33" s="92"/>
      <c r="J33" s="93" t="s">
        <v>17</v>
      </c>
      <c r="K33" s="94">
        <f>+(C33*R11+D33*S11+E33*T11+C34*R12+D34*S12+E34*T12+C35*R13+D35*S13+E35*T13)/100</f>
        <v>0</v>
      </c>
      <c r="L33" s="73"/>
      <c r="M33" s="74">
        <v>1.75</v>
      </c>
      <c r="N33" s="76">
        <v>0.9773011875</v>
      </c>
      <c r="O33" s="76">
        <v>0.95717225</v>
      </c>
      <c r="P33" s="76">
        <v>0.932016</v>
      </c>
      <c r="Q33" s="76">
        <v>0.8885359374999999</v>
      </c>
      <c r="R33" s="76">
        <v>0.81970275</v>
      </c>
      <c r="S33" s="2"/>
      <c r="T33" s="2"/>
      <c r="U33" s="64"/>
      <c r="V33" s="2"/>
      <c r="W33" s="2"/>
    </row>
    <row r="34" spans="1:23" ht="13.5" customHeight="1">
      <c r="A34" s="1"/>
      <c r="B34" s="95" t="s">
        <v>55</v>
      </c>
      <c r="C34" s="99">
        <v>0</v>
      </c>
      <c r="D34" s="100">
        <v>0</v>
      </c>
      <c r="E34" s="101">
        <v>0</v>
      </c>
      <c r="H34" s="102"/>
      <c r="I34" s="103"/>
      <c r="J34" s="104" t="s">
        <v>21</v>
      </c>
      <c r="K34" s="105">
        <f>+(C33*R14+D33*S14+E33*T14+C34*R15+D34*S15+E34*T15+C35*R16+D35*S16+E35*T16)/100</f>
        <v>0</v>
      </c>
      <c r="L34" s="43"/>
      <c r="M34" s="74">
        <v>2</v>
      </c>
      <c r="N34" s="76">
        <v>0.975236</v>
      </c>
      <c r="O34" s="76">
        <v>0.954212</v>
      </c>
      <c r="P34" s="76">
        <v>0.927212</v>
      </c>
      <c r="Q34" s="76">
        <v>0.879448</v>
      </c>
      <c r="R34" s="76">
        <v>0.805788</v>
      </c>
      <c r="S34" s="2"/>
      <c r="T34" s="2"/>
      <c r="U34" s="64"/>
      <c r="V34" s="2"/>
      <c r="W34" s="2"/>
    </row>
    <row r="35" spans="1:23" ht="13.5" customHeight="1">
      <c r="A35" s="1"/>
      <c r="B35" s="106" t="s">
        <v>56</v>
      </c>
      <c r="C35" s="107">
        <v>0</v>
      </c>
      <c r="D35" s="108">
        <v>0</v>
      </c>
      <c r="E35" s="109">
        <v>0</v>
      </c>
      <c r="H35" s="110" t="s">
        <v>57</v>
      </c>
      <c r="L35" s="32"/>
      <c r="M35" s="74">
        <v>2.25</v>
      </c>
      <c r="N35" s="76">
        <v>0.9734651875</v>
      </c>
      <c r="O35" s="76">
        <v>0.95204125</v>
      </c>
      <c r="P35" s="76">
        <v>0.923635</v>
      </c>
      <c r="Q35" s="76">
        <v>0.8720689375</v>
      </c>
      <c r="R35" s="76">
        <v>0.79483375</v>
      </c>
      <c r="S35" s="2"/>
      <c r="T35" s="2"/>
      <c r="U35" s="64"/>
      <c r="V35" s="2"/>
      <c r="W35" s="2"/>
    </row>
    <row r="36" spans="1:23" ht="12.75">
      <c r="A36" s="1"/>
      <c r="B36" s="111" t="s">
        <v>58</v>
      </c>
      <c r="C36" s="112">
        <f>SUM(C33:C35)</f>
        <v>0</v>
      </c>
      <c r="D36" s="112">
        <f>SUM(D33:D35)</f>
        <v>0</v>
      </c>
      <c r="E36" s="112">
        <f>SUM(E33:E35)</f>
        <v>0</v>
      </c>
      <c r="F36" s="113">
        <f>SUM(C36:E36)</f>
        <v>0</v>
      </c>
      <c r="H36" s="114" t="s">
        <v>59</v>
      </c>
      <c r="J36" s="115"/>
      <c r="K36" s="116">
        <f>+(C36*R21+D36*S21+E36*T21)/100</f>
        <v>0</v>
      </c>
      <c r="L36" s="117" t="s">
        <v>60</v>
      </c>
      <c r="M36" s="74">
        <v>2.5</v>
      </c>
      <c r="N36" s="76">
        <v>0.97198875</v>
      </c>
      <c r="O36" s="76">
        <v>0.95066</v>
      </c>
      <c r="P36" s="76">
        <v>0.921285</v>
      </c>
      <c r="Q36" s="76">
        <v>0.86639875</v>
      </c>
      <c r="R36" s="76">
        <v>0.78684</v>
      </c>
      <c r="S36" s="2"/>
      <c r="T36" s="2"/>
      <c r="U36" s="64"/>
      <c r="V36" s="2"/>
      <c r="W36" s="2"/>
    </row>
    <row r="37" spans="1:23" ht="13.5" customHeight="1">
      <c r="A37" s="1"/>
      <c r="M37" s="74">
        <v>2.75</v>
      </c>
      <c r="N37" s="76">
        <v>0.9708066875</v>
      </c>
      <c r="O37" s="76">
        <v>0.95006825</v>
      </c>
      <c r="P37" s="76">
        <v>0.920162</v>
      </c>
      <c r="Q37" s="76">
        <v>0.8624374375</v>
      </c>
      <c r="R37" s="76">
        <v>0.78180675</v>
      </c>
      <c r="S37" s="2"/>
      <c r="T37" s="2"/>
      <c r="U37" s="64"/>
      <c r="V37" s="2"/>
      <c r="W37" s="2"/>
    </row>
    <row r="38" spans="1:23" ht="12.75">
      <c r="A38" s="1"/>
      <c r="B38" s="87" t="s">
        <v>61</v>
      </c>
      <c r="C38" s="118"/>
      <c r="D38" s="119"/>
      <c r="E38" s="120" t="s">
        <v>62</v>
      </c>
      <c r="F38" s="119"/>
      <c r="G38" s="119"/>
      <c r="H38" s="121"/>
      <c r="I38" s="122"/>
      <c r="J38" s="123" t="s">
        <v>63</v>
      </c>
      <c r="K38" s="124"/>
      <c r="M38" s="74" t="s">
        <v>64</v>
      </c>
      <c r="N38" s="76">
        <v>0.969919</v>
      </c>
      <c r="O38" s="76">
        <v>0.950266</v>
      </c>
      <c r="P38" s="76">
        <v>0.920266</v>
      </c>
      <c r="Q38" s="76">
        <v>0.860185</v>
      </c>
      <c r="R38" s="76">
        <v>0.779734</v>
      </c>
      <c r="S38" s="2"/>
      <c r="T38" s="125" t="s">
        <v>65</v>
      </c>
      <c r="U38" s="2"/>
      <c r="V38" s="2"/>
      <c r="W38" s="2"/>
    </row>
    <row r="39" spans="2:23" ht="12.75">
      <c r="B39" s="87" t="s">
        <v>66</v>
      </c>
      <c r="C39" s="126" t="s">
        <v>39</v>
      </c>
      <c r="D39" s="127"/>
      <c r="E39" s="128" t="s">
        <v>67</v>
      </c>
      <c r="F39" s="127"/>
      <c r="G39" s="128" t="s">
        <v>68</v>
      </c>
      <c r="H39" s="129"/>
      <c r="I39" s="91"/>
      <c r="J39" s="130" t="s">
        <v>67</v>
      </c>
      <c r="K39" s="131"/>
      <c r="M39" s="2"/>
      <c r="N39" s="2"/>
      <c r="O39" s="2"/>
      <c r="P39" s="2"/>
      <c r="Q39" s="2"/>
      <c r="R39" s="2"/>
      <c r="S39" s="132" t="s">
        <v>69</v>
      </c>
      <c r="T39" s="2"/>
      <c r="U39" s="2"/>
      <c r="V39" s="2"/>
      <c r="W39" s="2"/>
    </row>
    <row r="40" spans="2:23" ht="12.75">
      <c r="B40" s="87" t="s">
        <v>70</v>
      </c>
      <c r="C40" s="133" t="e">
        <f>VLOOKUP(H19,M124:N136,2)</f>
        <v>#VALUE!</v>
      </c>
      <c r="D40" s="134"/>
      <c r="E40" s="135" t="e">
        <f>VLOOKUP(H19,M124:P136,4)</f>
        <v>#VALUE!</v>
      </c>
      <c r="F40" s="134"/>
      <c r="G40" s="135" t="e">
        <f>VLOOKUP(H19,M124:R136,6)</f>
        <v>#VALUE!</v>
      </c>
      <c r="H40" s="136"/>
      <c r="I40" s="137"/>
      <c r="J40" s="138" t="e">
        <f>VLOOKUP(H19,M124:T136,8)</f>
        <v>#VALUE!</v>
      </c>
      <c r="K40" s="139"/>
      <c r="M40" s="65" t="s">
        <v>35</v>
      </c>
      <c r="N40" s="64"/>
      <c r="O40" s="64"/>
      <c r="P40" s="66" t="s">
        <v>71</v>
      </c>
      <c r="Q40" s="64"/>
      <c r="R40" s="64"/>
      <c r="S40" s="2"/>
      <c r="T40" s="2"/>
      <c r="U40" s="140" t="s">
        <v>72</v>
      </c>
      <c r="V40" s="2"/>
      <c r="W40" s="2"/>
    </row>
    <row r="41" spans="13:23" ht="12.75">
      <c r="M41" s="68" t="s">
        <v>40</v>
      </c>
      <c r="N41" s="69" t="s">
        <v>39</v>
      </c>
      <c r="O41" s="69" t="s">
        <v>41</v>
      </c>
      <c r="P41" s="70"/>
      <c r="Q41" s="69" t="s">
        <v>42</v>
      </c>
      <c r="R41" s="69"/>
      <c r="S41" s="69" t="s">
        <v>41</v>
      </c>
      <c r="T41" s="70"/>
      <c r="U41" s="69" t="s">
        <v>42</v>
      </c>
      <c r="V41" s="69"/>
      <c r="W41" s="2"/>
    </row>
    <row r="42" spans="1:23" ht="16.5" customHeight="1">
      <c r="A42" s="31" t="s">
        <v>73</v>
      </c>
      <c r="B42" s="1"/>
      <c r="C42" s="32"/>
      <c r="D42" s="32"/>
      <c r="E42" s="32"/>
      <c r="F42" s="32"/>
      <c r="G42" s="32"/>
      <c r="H42" s="32"/>
      <c r="I42" s="32"/>
      <c r="J42" s="32"/>
      <c r="K42" s="32"/>
      <c r="L42" s="141"/>
      <c r="M42" s="68" t="s">
        <v>43</v>
      </c>
      <c r="N42" s="71"/>
      <c r="O42" s="69" t="s">
        <v>44</v>
      </c>
      <c r="P42" s="72" t="s">
        <v>45</v>
      </c>
      <c r="Q42" s="72" t="s">
        <v>9</v>
      </c>
      <c r="R42" s="72" t="s">
        <v>46</v>
      </c>
      <c r="S42" s="69" t="s">
        <v>44</v>
      </c>
      <c r="T42" s="72" t="s">
        <v>45</v>
      </c>
      <c r="U42" s="72" t="s">
        <v>9</v>
      </c>
      <c r="V42" s="72" t="s">
        <v>46</v>
      </c>
      <c r="W42" s="2"/>
    </row>
    <row r="43" spans="1:23" ht="12.75" customHeight="1">
      <c r="A43" s="32"/>
      <c r="B43" s="1"/>
      <c r="C43" s="32"/>
      <c r="D43" s="32"/>
      <c r="E43" s="32"/>
      <c r="F43" s="32"/>
      <c r="G43" s="32"/>
      <c r="H43" s="32"/>
      <c r="I43" s="32"/>
      <c r="J43" s="32"/>
      <c r="K43" s="32"/>
      <c r="L43" s="141"/>
      <c r="M43" s="74">
        <v>0</v>
      </c>
      <c r="N43" s="76">
        <v>0.8827</v>
      </c>
      <c r="O43" s="76">
        <v>0.7979</v>
      </c>
      <c r="P43" s="76">
        <v>0.7265</v>
      </c>
      <c r="Q43" s="76">
        <v>0.6013</v>
      </c>
      <c r="R43" s="76">
        <v>0.443</v>
      </c>
      <c r="S43" s="76">
        <f aca="true" t="shared" si="0" ref="S43:S55">+O43+(1-O43)*0.3</f>
        <v>0.85853</v>
      </c>
      <c r="T43" s="76">
        <f aca="true" t="shared" si="1" ref="T43:T55">+P43+(1-P43)*0.3</f>
        <v>0.80855</v>
      </c>
      <c r="U43" s="76">
        <f aca="true" t="shared" si="2" ref="U43:U55">+Q43+(1-Q43)*0.3</f>
        <v>0.7209099999999999</v>
      </c>
      <c r="V43" s="76">
        <f aca="true" t="shared" si="3" ref="V43:V55">+R43+(1-R43)*0.3</f>
        <v>0.6101</v>
      </c>
      <c r="W43" s="2"/>
    </row>
    <row r="44" spans="1:23" ht="12.75" customHeight="1">
      <c r="A44" s="32"/>
      <c r="B44" s="142" t="s">
        <v>74</v>
      </c>
      <c r="C44" s="143" t="s">
        <v>75</v>
      </c>
      <c r="D44" s="144" t="s">
        <v>76</v>
      </c>
      <c r="E44" s="143" t="s">
        <v>77</v>
      </c>
      <c r="F44" s="142"/>
      <c r="G44" s="142"/>
      <c r="H44" s="142"/>
      <c r="I44" s="143" t="s">
        <v>78</v>
      </c>
      <c r="J44" s="142"/>
      <c r="K44" s="142"/>
      <c r="L44" s="141"/>
      <c r="M44" s="74">
        <v>0.25</v>
      </c>
      <c r="N44" s="76">
        <v>0.8863937500000001</v>
      </c>
      <c r="O44" s="76">
        <v>0.8049312500000001</v>
      </c>
      <c r="P44" s="76">
        <v>0.73684375</v>
      </c>
      <c r="Q44" s="76">
        <v>0.6152124999999999</v>
      </c>
      <c r="R44" s="76">
        <v>0.46105625</v>
      </c>
      <c r="S44" s="76">
        <f t="shared" si="0"/>
        <v>0.8634518750000001</v>
      </c>
      <c r="T44" s="76">
        <f t="shared" si="1"/>
        <v>0.815790625</v>
      </c>
      <c r="U44" s="76">
        <f t="shared" si="2"/>
        <v>0.73064875</v>
      </c>
      <c r="V44" s="76">
        <f t="shared" si="3"/>
        <v>0.622739375</v>
      </c>
      <c r="W44" s="2"/>
    </row>
    <row r="45" spans="1:23" ht="12.75" customHeight="1">
      <c r="A45" s="32"/>
      <c r="B45" s="142"/>
      <c r="C45" s="143" t="s">
        <v>79</v>
      </c>
      <c r="D45" s="144" t="s">
        <v>80</v>
      </c>
      <c r="E45" s="144" t="s">
        <v>81</v>
      </c>
      <c r="F45" s="144" t="s">
        <v>82</v>
      </c>
      <c r="G45" s="144"/>
      <c r="H45" s="144" t="s">
        <v>83</v>
      </c>
      <c r="I45" s="144" t="s">
        <v>84</v>
      </c>
      <c r="J45" s="144" t="s">
        <v>85</v>
      </c>
      <c r="K45" s="144" t="s">
        <v>86</v>
      </c>
      <c r="L45" s="141"/>
      <c r="M45" s="74">
        <v>0.5</v>
      </c>
      <c r="N45" s="76">
        <v>0.8898250000000001</v>
      </c>
      <c r="O45" s="76">
        <v>0.8113250000000001</v>
      </c>
      <c r="P45" s="76">
        <v>0.746275</v>
      </c>
      <c r="Q45" s="76">
        <v>0.6281</v>
      </c>
      <c r="R45" s="76">
        <v>0.477775</v>
      </c>
      <c r="S45" s="76">
        <f t="shared" si="0"/>
        <v>0.8679275000000001</v>
      </c>
      <c r="T45" s="76">
        <f t="shared" si="1"/>
        <v>0.8223925</v>
      </c>
      <c r="U45" s="76">
        <f t="shared" si="2"/>
        <v>0.73967</v>
      </c>
      <c r="V45" s="76">
        <f t="shared" si="3"/>
        <v>0.6344425</v>
      </c>
      <c r="W45" s="2"/>
    </row>
    <row r="46" spans="1:23" ht="12.75" customHeight="1">
      <c r="A46" s="141">
        <v>1</v>
      </c>
      <c r="B46" s="36" t="s">
        <v>19</v>
      </c>
      <c r="C46" s="145" t="s">
        <v>19</v>
      </c>
      <c r="D46" s="146">
        <v>0</v>
      </c>
      <c r="E46" s="147" t="s">
        <v>19</v>
      </c>
      <c r="F46" s="148" t="s">
        <v>19</v>
      </c>
      <c r="G46" s="141"/>
      <c r="H46" s="149">
        <v>1</v>
      </c>
      <c r="I46" s="150">
        <v>1</v>
      </c>
      <c r="J46" s="151" t="e">
        <f>VLOOKUP(H19,N160:P172,3)</f>
        <v>#VALUE!</v>
      </c>
      <c r="K46" s="152" t="e">
        <f aca="true" t="shared" si="4" ref="K46:K55">+H46*I46*J46</f>
        <v>#VALUE!</v>
      </c>
      <c r="L46" s="141"/>
      <c r="M46" s="74">
        <v>0.75</v>
      </c>
      <c r="N46" s="76">
        <v>0.89299375</v>
      </c>
      <c r="O46" s="76">
        <v>0.8170812500000001</v>
      </c>
      <c r="P46" s="76">
        <v>0.75479375</v>
      </c>
      <c r="Q46" s="76">
        <v>0.6399625</v>
      </c>
      <c r="R46" s="76">
        <v>0.49315625</v>
      </c>
      <c r="S46" s="76">
        <f t="shared" si="0"/>
        <v>0.8719568750000001</v>
      </c>
      <c r="T46" s="76">
        <f t="shared" si="1"/>
        <v>0.828355625</v>
      </c>
      <c r="U46" s="76">
        <f t="shared" si="2"/>
        <v>0.74797375</v>
      </c>
      <c r="V46" s="76">
        <f t="shared" si="3"/>
        <v>0.6452093750000001</v>
      </c>
      <c r="W46" s="2"/>
    </row>
    <row r="47" spans="1:23" ht="12.75" customHeight="1">
      <c r="A47" s="141">
        <v>2</v>
      </c>
      <c r="B47" s="153" t="s">
        <v>19</v>
      </c>
      <c r="C47" s="154" t="s">
        <v>19</v>
      </c>
      <c r="D47" s="155">
        <v>0</v>
      </c>
      <c r="E47" s="156" t="s">
        <v>19</v>
      </c>
      <c r="F47" s="157" t="s">
        <v>19</v>
      </c>
      <c r="G47" s="141"/>
      <c r="H47" s="158">
        <v>1</v>
      </c>
      <c r="I47" s="159">
        <v>1</v>
      </c>
      <c r="J47" s="160" t="e">
        <f>+J46</f>
        <v>#VALUE!</v>
      </c>
      <c r="K47" s="152" t="e">
        <f t="shared" si="4"/>
        <v>#VALUE!</v>
      </c>
      <c r="L47" s="141"/>
      <c r="M47" s="74">
        <v>1</v>
      </c>
      <c r="N47" s="76">
        <v>0.8959</v>
      </c>
      <c r="O47" s="76">
        <v>0.8222</v>
      </c>
      <c r="P47" s="76">
        <v>0.7624000000000001</v>
      </c>
      <c r="Q47" s="76">
        <v>0.6507999999999999</v>
      </c>
      <c r="R47" s="76">
        <v>0.5072</v>
      </c>
      <c r="S47" s="76">
        <f t="shared" si="0"/>
        <v>0.87554</v>
      </c>
      <c r="T47" s="76">
        <f t="shared" si="1"/>
        <v>0.8336800000000001</v>
      </c>
      <c r="U47" s="76">
        <f t="shared" si="2"/>
        <v>0.75556</v>
      </c>
      <c r="V47" s="76">
        <f t="shared" si="3"/>
        <v>0.65504</v>
      </c>
      <c r="W47" s="2"/>
    </row>
    <row r="48" spans="1:23" ht="12.75" customHeight="1">
      <c r="A48" s="141">
        <v>3</v>
      </c>
      <c r="B48" s="153" t="s">
        <v>19</v>
      </c>
      <c r="C48" s="154" t="s">
        <v>19</v>
      </c>
      <c r="D48" s="155">
        <v>0</v>
      </c>
      <c r="E48" s="156" t="s">
        <v>19</v>
      </c>
      <c r="F48" s="157" t="s">
        <v>19</v>
      </c>
      <c r="G48" s="141"/>
      <c r="H48" s="158">
        <v>1</v>
      </c>
      <c r="I48" s="159">
        <v>1</v>
      </c>
      <c r="J48" s="160" t="e">
        <f>+J46</f>
        <v>#VALUE!</v>
      </c>
      <c r="K48" s="152" t="e">
        <f t="shared" si="4"/>
        <v>#VALUE!</v>
      </c>
      <c r="L48" s="141"/>
      <c r="M48" s="74">
        <v>1.25</v>
      </c>
      <c r="N48" s="76">
        <v>0.8985437500000001</v>
      </c>
      <c r="O48" s="76">
        <v>0.82668125</v>
      </c>
      <c r="P48" s="76">
        <v>0.76909375</v>
      </c>
      <c r="Q48" s="76">
        <v>0.6606124999999999</v>
      </c>
      <c r="R48" s="76">
        <v>0.51990625</v>
      </c>
      <c r="S48" s="76">
        <f t="shared" si="0"/>
        <v>0.878676875</v>
      </c>
      <c r="T48" s="76">
        <f t="shared" si="1"/>
        <v>0.838365625</v>
      </c>
      <c r="U48" s="76">
        <f t="shared" si="2"/>
        <v>0.76242875</v>
      </c>
      <c r="V48" s="76">
        <f t="shared" si="3"/>
        <v>0.663934375</v>
      </c>
      <c r="W48" s="2"/>
    </row>
    <row r="49" spans="1:23" ht="12.75" customHeight="1">
      <c r="A49" s="141">
        <v>4</v>
      </c>
      <c r="B49" s="153" t="s">
        <v>19</v>
      </c>
      <c r="C49" s="154" t="s">
        <v>19</v>
      </c>
      <c r="D49" s="155">
        <v>0</v>
      </c>
      <c r="E49" s="156" t="s">
        <v>19</v>
      </c>
      <c r="F49" s="157" t="s">
        <v>19</v>
      </c>
      <c r="G49" s="141"/>
      <c r="H49" s="158">
        <v>1</v>
      </c>
      <c r="I49" s="159">
        <v>1</v>
      </c>
      <c r="J49" s="160" t="e">
        <f>+J46</f>
        <v>#VALUE!</v>
      </c>
      <c r="K49" s="152" t="e">
        <f t="shared" si="4"/>
        <v>#VALUE!</v>
      </c>
      <c r="L49" s="141"/>
      <c r="M49" s="74">
        <v>1.5</v>
      </c>
      <c r="N49" s="76">
        <v>0.9009250000000001</v>
      </c>
      <c r="O49" s="76">
        <v>0.8305250000000001</v>
      </c>
      <c r="P49" s="76">
        <v>0.774875</v>
      </c>
      <c r="Q49" s="76">
        <v>0.6694</v>
      </c>
      <c r="R49" s="76">
        <v>0.5312749999999999</v>
      </c>
      <c r="S49" s="76">
        <f t="shared" si="0"/>
        <v>0.8813675000000001</v>
      </c>
      <c r="T49" s="76">
        <f t="shared" si="1"/>
        <v>0.8424125</v>
      </c>
      <c r="U49" s="76">
        <f t="shared" si="2"/>
        <v>0.76858</v>
      </c>
      <c r="V49" s="76">
        <f t="shared" si="3"/>
        <v>0.6718925</v>
      </c>
      <c r="W49" s="2"/>
    </row>
    <row r="50" spans="1:23" ht="12.75" customHeight="1">
      <c r="A50" s="141">
        <v>5</v>
      </c>
      <c r="B50" s="153" t="s">
        <v>19</v>
      </c>
      <c r="C50" s="154" t="s">
        <v>19</v>
      </c>
      <c r="D50" s="155">
        <v>0</v>
      </c>
      <c r="E50" s="156" t="s">
        <v>19</v>
      </c>
      <c r="F50" s="157" t="s">
        <v>19</v>
      </c>
      <c r="G50" s="141"/>
      <c r="H50" s="158">
        <v>1</v>
      </c>
      <c r="I50" s="159">
        <v>1</v>
      </c>
      <c r="J50" s="160" t="e">
        <f>+J46</f>
        <v>#VALUE!</v>
      </c>
      <c r="K50" s="152" t="e">
        <f t="shared" si="4"/>
        <v>#VALUE!</v>
      </c>
      <c r="L50" s="141"/>
      <c r="M50" s="74">
        <v>1.75</v>
      </c>
      <c r="N50" s="76">
        <v>0.90304375</v>
      </c>
      <c r="O50" s="76">
        <v>0.83373125</v>
      </c>
      <c r="P50" s="76">
        <v>0.7797437500000001</v>
      </c>
      <c r="Q50" s="76">
        <v>0.6771624999999999</v>
      </c>
      <c r="R50" s="76">
        <v>0.54130625</v>
      </c>
      <c r="S50" s="76">
        <f t="shared" si="0"/>
        <v>0.883611875</v>
      </c>
      <c r="T50" s="76">
        <f t="shared" si="1"/>
        <v>0.845820625</v>
      </c>
      <c r="U50" s="76">
        <f t="shared" si="2"/>
        <v>0.77401375</v>
      </c>
      <c r="V50" s="76">
        <f t="shared" si="3"/>
        <v>0.678914375</v>
      </c>
      <c r="W50" s="2"/>
    </row>
    <row r="51" spans="1:23" ht="12.75" customHeight="1">
      <c r="A51" s="141">
        <v>6</v>
      </c>
      <c r="B51" s="153" t="s">
        <v>19</v>
      </c>
      <c r="C51" s="154" t="s">
        <v>19</v>
      </c>
      <c r="D51" s="155">
        <v>0</v>
      </c>
      <c r="E51" s="156" t="s">
        <v>19</v>
      </c>
      <c r="F51" s="157" t="s">
        <v>19</v>
      </c>
      <c r="G51" s="141"/>
      <c r="H51" s="158">
        <v>1</v>
      </c>
      <c r="I51" s="159">
        <v>1</v>
      </c>
      <c r="J51" s="160" t="e">
        <f>+J46</f>
        <v>#VALUE!</v>
      </c>
      <c r="K51" s="152" t="e">
        <f t="shared" si="4"/>
        <v>#VALUE!</v>
      </c>
      <c r="M51" s="74">
        <v>2</v>
      </c>
      <c r="N51" s="76">
        <v>0.9049</v>
      </c>
      <c r="O51" s="76">
        <v>0.8363</v>
      </c>
      <c r="P51" s="76">
        <v>0.7837000000000001</v>
      </c>
      <c r="Q51" s="76">
        <v>0.6839</v>
      </c>
      <c r="R51" s="76">
        <v>0.55</v>
      </c>
      <c r="S51" s="76">
        <f t="shared" si="0"/>
        <v>0.88541</v>
      </c>
      <c r="T51" s="76">
        <f t="shared" si="1"/>
        <v>0.8485900000000001</v>
      </c>
      <c r="U51" s="76">
        <f t="shared" si="2"/>
        <v>0.7787299999999999</v>
      </c>
      <c r="V51" s="76">
        <f t="shared" si="3"/>
        <v>0.685</v>
      </c>
      <c r="W51" s="2"/>
    </row>
    <row r="52" spans="1:23" ht="12.75" customHeight="1">
      <c r="A52" s="141">
        <v>7</v>
      </c>
      <c r="B52" s="153" t="s">
        <v>19</v>
      </c>
      <c r="C52" s="154" t="s">
        <v>19</v>
      </c>
      <c r="D52" s="155">
        <v>0</v>
      </c>
      <c r="E52" s="156" t="s">
        <v>19</v>
      </c>
      <c r="F52" s="157" t="s">
        <v>19</v>
      </c>
      <c r="G52" s="141"/>
      <c r="H52" s="158">
        <v>1</v>
      </c>
      <c r="I52" s="159">
        <v>1</v>
      </c>
      <c r="J52" s="160" t="e">
        <f>+J46</f>
        <v>#VALUE!</v>
      </c>
      <c r="K52" s="152" t="e">
        <f t="shared" si="4"/>
        <v>#VALUE!</v>
      </c>
      <c r="M52" s="74">
        <v>2.25</v>
      </c>
      <c r="N52" s="76">
        <v>0.90649375</v>
      </c>
      <c r="O52" s="76">
        <v>0.8382312500000001</v>
      </c>
      <c r="P52" s="76">
        <v>0.7867437500000001</v>
      </c>
      <c r="Q52" s="76">
        <v>0.6896125</v>
      </c>
      <c r="R52" s="76">
        <v>0.55735625</v>
      </c>
      <c r="S52" s="76">
        <f t="shared" si="0"/>
        <v>0.886761875</v>
      </c>
      <c r="T52" s="76">
        <f t="shared" si="1"/>
        <v>0.850720625</v>
      </c>
      <c r="U52" s="76">
        <f t="shared" si="2"/>
        <v>0.78272875</v>
      </c>
      <c r="V52" s="76">
        <f t="shared" si="3"/>
        <v>0.690149375</v>
      </c>
      <c r="W52" s="2"/>
    </row>
    <row r="53" spans="1:23" ht="12.75" customHeight="1">
      <c r="A53" s="141">
        <v>8</v>
      </c>
      <c r="B53" s="153" t="s">
        <v>19</v>
      </c>
      <c r="C53" s="154" t="s">
        <v>19</v>
      </c>
      <c r="D53" s="155">
        <v>0</v>
      </c>
      <c r="E53" s="156" t="s">
        <v>19</v>
      </c>
      <c r="F53" s="157" t="s">
        <v>19</v>
      </c>
      <c r="G53" s="141"/>
      <c r="H53" s="158">
        <v>1</v>
      </c>
      <c r="I53" s="159">
        <v>1</v>
      </c>
      <c r="J53" s="160" t="e">
        <f>+J46</f>
        <v>#VALUE!</v>
      </c>
      <c r="K53" s="152" t="e">
        <f t="shared" si="4"/>
        <v>#VALUE!</v>
      </c>
      <c r="M53" s="74">
        <v>2.5</v>
      </c>
      <c r="N53" s="76">
        <v>0.907825</v>
      </c>
      <c r="O53" s="161">
        <v>0.8395250000000001</v>
      </c>
      <c r="P53" s="161">
        <v>0.788875</v>
      </c>
      <c r="Q53" s="161">
        <v>0.6942999999999999</v>
      </c>
      <c r="R53" s="161">
        <v>0.563375</v>
      </c>
      <c r="S53" s="76">
        <f t="shared" si="0"/>
        <v>0.8876675</v>
      </c>
      <c r="T53" s="76">
        <f t="shared" si="1"/>
        <v>0.8522125</v>
      </c>
      <c r="U53" s="76">
        <f t="shared" si="2"/>
        <v>0.78601</v>
      </c>
      <c r="V53" s="76">
        <f t="shared" si="3"/>
        <v>0.6943625</v>
      </c>
      <c r="W53" s="2"/>
    </row>
    <row r="54" spans="1:23" ht="12.75">
      <c r="A54" s="141">
        <v>9</v>
      </c>
      <c r="B54" s="153" t="s">
        <v>19</v>
      </c>
      <c r="C54" s="154" t="s">
        <v>19</v>
      </c>
      <c r="D54" s="155">
        <v>0</v>
      </c>
      <c r="E54" s="156" t="s">
        <v>19</v>
      </c>
      <c r="F54" s="157" t="s">
        <v>19</v>
      </c>
      <c r="G54" s="141"/>
      <c r="H54" s="158">
        <v>1</v>
      </c>
      <c r="I54" s="159">
        <v>1</v>
      </c>
      <c r="J54" s="160" t="e">
        <f>+J46</f>
        <v>#VALUE!</v>
      </c>
      <c r="K54" s="152" t="e">
        <f t="shared" si="4"/>
        <v>#VALUE!</v>
      </c>
      <c r="M54" s="74">
        <v>2.75</v>
      </c>
      <c r="N54" s="76">
        <v>0.9088937500000001</v>
      </c>
      <c r="O54" s="76">
        <v>0.84018125</v>
      </c>
      <c r="P54" s="76">
        <v>0.79009375</v>
      </c>
      <c r="Q54" s="76">
        <v>0.6979624999999999</v>
      </c>
      <c r="R54" s="76">
        <v>0.5680562499999999</v>
      </c>
      <c r="S54" s="76">
        <f t="shared" si="0"/>
        <v>0.888126875</v>
      </c>
      <c r="T54" s="76">
        <f t="shared" si="1"/>
        <v>0.853065625</v>
      </c>
      <c r="U54" s="76">
        <f t="shared" si="2"/>
        <v>0.78857375</v>
      </c>
      <c r="V54" s="76">
        <f t="shared" si="3"/>
        <v>0.697639375</v>
      </c>
      <c r="W54" s="2"/>
    </row>
    <row r="55" spans="1:23" ht="12.75">
      <c r="A55" s="141">
        <v>10</v>
      </c>
      <c r="B55" s="162" t="s">
        <v>87</v>
      </c>
      <c r="C55" s="163" t="s">
        <v>88</v>
      </c>
      <c r="D55" s="164">
        <v>0</v>
      </c>
      <c r="E55" s="165" t="s">
        <v>19</v>
      </c>
      <c r="F55" s="166" t="s">
        <v>19</v>
      </c>
      <c r="G55" s="141"/>
      <c r="H55" s="167">
        <v>1</v>
      </c>
      <c r="I55" s="168">
        <v>1</v>
      </c>
      <c r="J55" s="160" t="e">
        <f>+J46</f>
        <v>#VALUE!</v>
      </c>
      <c r="K55" s="152" t="e">
        <f t="shared" si="4"/>
        <v>#VALUE!</v>
      </c>
      <c r="M55" s="74" t="s">
        <v>64</v>
      </c>
      <c r="N55" s="76">
        <v>0.9097000000000001</v>
      </c>
      <c r="O55" s="76">
        <v>0.8402000000000001</v>
      </c>
      <c r="P55" s="76">
        <v>0.7904</v>
      </c>
      <c r="Q55" s="76">
        <v>0.7005999999999999</v>
      </c>
      <c r="R55" s="76">
        <v>0.5714</v>
      </c>
      <c r="S55" s="76">
        <f t="shared" si="0"/>
        <v>0.88814</v>
      </c>
      <c r="T55" s="76">
        <f t="shared" si="1"/>
        <v>0.85328</v>
      </c>
      <c r="U55" s="76">
        <f t="shared" si="2"/>
        <v>0.7904199999999999</v>
      </c>
      <c r="V55" s="76">
        <f t="shared" si="3"/>
        <v>0.69998</v>
      </c>
      <c r="W55" s="2"/>
    </row>
    <row r="56" spans="1:23" ht="12.75" customHeight="1">
      <c r="A56" s="32"/>
      <c r="B56" s="32"/>
      <c r="C56" s="169" t="s">
        <v>89</v>
      </c>
      <c r="D56" s="170">
        <f>+SUM(D46:D55)</f>
        <v>0</v>
      </c>
      <c r="E56" s="32"/>
      <c r="F56" s="141"/>
      <c r="G56" s="171"/>
      <c r="H56" s="141"/>
      <c r="I56" s="141"/>
      <c r="J56" s="141"/>
      <c r="K56" s="141"/>
      <c r="L56" s="141"/>
      <c r="M56" s="172" t="s">
        <v>90</v>
      </c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73" t="s">
        <v>91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6.5" customHeight="1">
      <c r="A58" s="31" t="s">
        <v>92</v>
      </c>
      <c r="B58" s="1"/>
      <c r="C58" s="32"/>
      <c r="D58" s="32"/>
      <c r="E58" s="32"/>
      <c r="F58" s="32"/>
      <c r="G58" s="32"/>
      <c r="H58" s="32"/>
      <c r="I58" s="32"/>
      <c r="J58" s="32"/>
      <c r="K58" s="32"/>
      <c r="L58" s="14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>
      <c r="A59" s="174"/>
      <c r="B59" s="1"/>
      <c r="C59" s="32"/>
      <c r="D59" s="32"/>
      <c r="E59" s="32"/>
      <c r="F59" s="32"/>
      <c r="G59" s="32"/>
      <c r="H59" s="32"/>
      <c r="I59" s="32"/>
      <c r="J59" s="32"/>
      <c r="K59" s="32"/>
      <c r="L59" s="141"/>
      <c r="M59" s="2"/>
      <c r="N59" s="3" t="s">
        <v>93</v>
      </c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174"/>
      <c r="B60" s="175" t="s">
        <v>94</v>
      </c>
      <c r="C60" s="32"/>
      <c r="D60" s="32"/>
      <c r="E60" s="32"/>
      <c r="F60" s="32"/>
      <c r="G60" s="32"/>
      <c r="H60" s="32"/>
      <c r="I60" s="32"/>
      <c r="J60" s="32"/>
      <c r="K60" s="32"/>
      <c r="L60" s="14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>
      <c r="A61" s="32"/>
      <c r="B61" s="176"/>
      <c r="C61" s="32"/>
      <c r="D61" s="32"/>
      <c r="E61" s="32"/>
      <c r="F61" s="32"/>
      <c r="G61" s="32"/>
      <c r="H61" s="32"/>
      <c r="I61" s="32"/>
      <c r="J61" s="32"/>
      <c r="K61" s="32"/>
      <c r="L61" s="141"/>
      <c r="M61" s="177" t="s">
        <v>95</v>
      </c>
      <c r="N61" s="2"/>
      <c r="O61" s="2"/>
      <c r="P61" s="2"/>
      <c r="Q61" s="2"/>
      <c r="R61" s="178" t="s">
        <v>96</v>
      </c>
      <c r="S61" s="2"/>
      <c r="T61" s="2"/>
      <c r="U61" s="2"/>
      <c r="V61" s="2"/>
      <c r="W61" s="2"/>
    </row>
    <row r="62" spans="1:23" ht="12.75" customHeight="1">
      <c r="A62" s="32"/>
      <c r="B62" s="143" t="s">
        <v>74</v>
      </c>
      <c r="C62" s="143" t="s">
        <v>75</v>
      </c>
      <c r="D62" s="142"/>
      <c r="E62" s="142"/>
      <c r="F62" s="142"/>
      <c r="G62" s="143" t="s">
        <v>97</v>
      </c>
      <c r="H62" s="142"/>
      <c r="I62" s="143"/>
      <c r="J62" s="143"/>
      <c r="K62" s="144"/>
      <c r="L62" s="14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>
      <c r="A63" s="32"/>
      <c r="B63" s="143"/>
      <c r="C63" s="143" t="s">
        <v>79</v>
      </c>
      <c r="D63" s="142"/>
      <c r="E63" s="142"/>
      <c r="F63" s="144" t="s">
        <v>98</v>
      </c>
      <c r="G63" s="144" t="s">
        <v>99</v>
      </c>
      <c r="H63" s="144" t="s">
        <v>100</v>
      </c>
      <c r="I63" s="144" t="s">
        <v>101</v>
      </c>
      <c r="J63" s="144" t="s">
        <v>102</v>
      </c>
      <c r="K63" s="144" t="s">
        <v>103</v>
      </c>
      <c r="L63" s="144" t="s">
        <v>58</v>
      </c>
      <c r="M63" s="179" t="s">
        <v>104</v>
      </c>
      <c r="N63" s="6"/>
      <c r="O63" s="6"/>
      <c r="P63" s="125" t="s">
        <v>105</v>
      </c>
      <c r="Q63" s="6"/>
      <c r="R63" s="179" t="s">
        <v>104</v>
      </c>
      <c r="S63" s="6"/>
      <c r="T63" s="6"/>
      <c r="U63" s="180" t="s">
        <v>105</v>
      </c>
      <c r="V63" s="2"/>
      <c r="W63" s="2"/>
    </row>
    <row r="64" spans="1:23" ht="12.75" customHeight="1">
      <c r="A64" s="141">
        <v>1</v>
      </c>
      <c r="B64" s="181" t="str">
        <f aca="true" t="shared" si="5" ref="B64:C73">+B46</f>
        <v>???</v>
      </c>
      <c r="C64" s="181" t="str">
        <f t="shared" si="5"/>
        <v>???</v>
      </c>
      <c r="D64" s="32"/>
      <c r="E64" s="32"/>
      <c r="F64" s="182">
        <v>0</v>
      </c>
      <c r="G64" s="183">
        <v>0</v>
      </c>
      <c r="H64" s="183">
        <v>0</v>
      </c>
      <c r="I64" s="183">
        <v>0</v>
      </c>
      <c r="J64" s="183">
        <v>0</v>
      </c>
      <c r="K64" s="184">
        <v>0</v>
      </c>
      <c r="L64" s="185">
        <f aca="true" t="shared" si="6" ref="L64:L73">SUM(F64:K64)</f>
        <v>0</v>
      </c>
      <c r="M64" s="186" t="s">
        <v>74</v>
      </c>
      <c r="N64" s="187" t="s">
        <v>106</v>
      </c>
      <c r="O64" s="2"/>
      <c r="P64" s="187" t="s">
        <v>106</v>
      </c>
      <c r="Q64" s="2"/>
      <c r="R64" s="186" t="s">
        <v>74</v>
      </c>
      <c r="S64" s="187" t="s">
        <v>106</v>
      </c>
      <c r="T64" s="2"/>
      <c r="U64" s="187" t="s">
        <v>106</v>
      </c>
      <c r="V64" s="2"/>
      <c r="W64" s="2"/>
    </row>
    <row r="65" spans="1:23" ht="12.75" customHeight="1">
      <c r="A65" s="141">
        <v>2</v>
      </c>
      <c r="B65" s="181" t="str">
        <f t="shared" si="5"/>
        <v>???</v>
      </c>
      <c r="C65" s="181" t="str">
        <f t="shared" si="5"/>
        <v>???</v>
      </c>
      <c r="D65" s="141"/>
      <c r="E65" s="32"/>
      <c r="F65" s="188">
        <v>0</v>
      </c>
      <c r="G65" s="189">
        <v>0</v>
      </c>
      <c r="H65" s="189">
        <v>0</v>
      </c>
      <c r="I65" s="189">
        <v>0</v>
      </c>
      <c r="J65" s="189">
        <v>0</v>
      </c>
      <c r="K65" s="190">
        <v>0</v>
      </c>
      <c r="L65" s="185">
        <f t="shared" si="6"/>
        <v>0</v>
      </c>
      <c r="M65" s="191">
        <v>1</v>
      </c>
      <c r="N65" s="191">
        <f aca="true" t="shared" si="7" ref="N65:N73">+D46*L123/(H46*I46)*10</f>
        <v>0</v>
      </c>
      <c r="O65" s="2"/>
      <c r="P65" s="191">
        <f>+D55*(L132-K132)/I55*10</f>
        <v>0</v>
      </c>
      <c r="Q65" s="2"/>
      <c r="R65" s="191">
        <v>1</v>
      </c>
      <c r="S65" s="191">
        <f aca="true" t="shared" si="8" ref="S65:S73">+D46*L123/(I254*J254)*10</f>
        <v>0</v>
      </c>
      <c r="T65" s="191"/>
      <c r="U65" s="191">
        <f>+D55*(L132-K132)/J263*10</f>
        <v>0</v>
      </c>
      <c r="V65" s="2"/>
      <c r="W65" s="2"/>
    </row>
    <row r="66" spans="1:23" ht="12.75" customHeight="1">
      <c r="A66" s="141">
        <v>3</v>
      </c>
      <c r="B66" s="181" t="str">
        <f t="shared" si="5"/>
        <v>???</v>
      </c>
      <c r="C66" s="181" t="str">
        <f t="shared" si="5"/>
        <v>???</v>
      </c>
      <c r="D66" s="32"/>
      <c r="E66" s="32"/>
      <c r="F66" s="188">
        <v>0</v>
      </c>
      <c r="G66" s="189">
        <v>0</v>
      </c>
      <c r="H66" s="189">
        <v>0</v>
      </c>
      <c r="I66" s="189">
        <v>0</v>
      </c>
      <c r="J66" s="189">
        <v>0</v>
      </c>
      <c r="K66" s="190">
        <v>0</v>
      </c>
      <c r="L66" s="185">
        <f t="shared" si="6"/>
        <v>0</v>
      </c>
      <c r="M66" s="191">
        <v>2</v>
      </c>
      <c r="N66" s="191">
        <f t="shared" si="7"/>
        <v>0</v>
      </c>
      <c r="O66" s="2"/>
      <c r="P66" s="191"/>
      <c r="Q66" s="2"/>
      <c r="R66" s="191">
        <v>2</v>
      </c>
      <c r="S66" s="191">
        <f t="shared" si="8"/>
        <v>0</v>
      </c>
      <c r="T66" s="191"/>
      <c r="U66" s="191"/>
      <c r="V66" s="2"/>
      <c r="W66" s="2"/>
    </row>
    <row r="67" spans="1:23" ht="12.75" customHeight="1">
      <c r="A67" s="141">
        <v>4</v>
      </c>
      <c r="B67" s="181" t="str">
        <f t="shared" si="5"/>
        <v>???</v>
      </c>
      <c r="C67" s="181" t="str">
        <f t="shared" si="5"/>
        <v>???</v>
      </c>
      <c r="D67" s="141"/>
      <c r="E67" s="32"/>
      <c r="F67" s="188">
        <v>0</v>
      </c>
      <c r="G67" s="189">
        <v>0</v>
      </c>
      <c r="H67" s="189">
        <v>0</v>
      </c>
      <c r="I67" s="189">
        <v>0</v>
      </c>
      <c r="J67" s="189">
        <v>0</v>
      </c>
      <c r="K67" s="190">
        <v>0</v>
      </c>
      <c r="L67" s="185">
        <f t="shared" si="6"/>
        <v>0</v>
      </c>
      <c r="M67" s="191">
        <v>3</v>
      </c>
      <c r="N67" s="191">
        <f t="shared" si="7"/>
        <v>0</v>
      </c>
      <c r="O67" s="2"/>
      <c r="P67" s="192"/>
      <c r="Q67" s="2"/>
      <c r="R67" s="191">
        <v>3</v>
      </c>
      <c r="S67" s="191">
        <f t="shared" si="8"/>
        <v>0</v>
      </c>
      <c r="T67" s="191"/>
      <c r="U67" s="191"/>
      <c r="V67" s="2"/>
      <c r="W67" s="2"/>
    </row>
    <row r="68" spans="1:23" ht="12.75" customHeight="1">
      <c r="A68" s="141">
        <v>5</v>
      </c>
      <c r="B68" s="181" t="str">
        <f t="shared" si="5"/>
        <v>???</v>
      </c>
      <c r="C68" s="181" t="str">
        <f t="shared" si="5"/>
        <v>???</v>
      </c>
      <c r="D68" s="141"/>
      <c r="E68" s="32"/>
      <c r="F68" s="188">
        <v>0</v>
      </c>
      <c r="G68" s="189">
        <v>0</v>
      </c>
      <c r="H68" s="189">
        <v>0</v>
      </c>
      <c r="I68" s="189">
        <v>0</v>
      </c>
      <c r="J68" s="189">
        <v>0</v>
      </c>
      <c r="K68" s="190">
        <v>0</v>
      </c>
      <c r="L68" s="185">
        <f t="shared" si="6"/>
        <v>0</v>
      </c>
      <c r="M68" s="191">
        <v>4</v>
      </c>
      <c r="N68" s="191">
        <f t="shared" si="7"/>
        <v>0</v>
      </c>
      <c r="O68" s="2"/>
      <c r="P68" s="2"/>
      <c r="Q68" s="2"/>
      <c r="R68" s="191">
        <v>4</v>
      </c>
      <c r="S68" s="191">
        <f t="shared" si="8"/>
        <v>0</v>
      </c>
      <c r="T68" s="191"/>
      <c r="U68" s="191"/>
      <c r="V68" s="2"/>
      <c r="W68" s="2"/>
    </row>
    <row r="69" spans="1:23" ht="12.75" customHeight="1">
      <c r="A69" s="141">
        <v>6</v>
      </c>
      <c r="B69" s="181" t="str">
        <f t="shared" si="5"/>
        <v>???</v>
      </c>
      <c r="C69" s="181" t="str">
        <f t="shared" si="5"/>
        <v>???</v>
      </c>
      <c r="D69" s="141"/>
      <c r="E69" s="32"/>
      <c r="F69" s="188">
        <v>0</v>
      </c>
      <c r="G69" s="189">
        <v>0</v>
      </c>
      <c r="H69" s="189">
        <v>0</v>
      </c>
      <c r="I69" s="189">
        <v>0</v>
      </c>
      <c r="J69" s="189">
        <v>0</v>
      </c>
      <c r="K69" s="190">
        <v>0</v>
      </c>
      <c r="L69" s="185">
        <f t="shared" si="6"/>
        <v>0</v>
      </c>
      <c r="M69" s="191">
        <v>5</v>
      </c>
      <c r="N69" s="191">
        <f t="shared" si="7"/>
        <v>0</v>
      </c>
      <c r="O69" s="2"/>
      <c r="P69" s="2"/>
      <c r="Q69" s="2"/>
      <c r="R69" s="191">
        <v>5</v>
      </c>
      <c r="S69" s="191">
        <f t="shared" si="8"/>
        <v>0</v>
      </c>
      <c r="T69" s="191"/>
      <c r="U69" s="191"/>
      <c r="V69" s="2"/>
      <c r="W69" s="2"/>
    </row>
    <row r="70" spans="1:23" ht="12.75" customHeight="1">
      <c r="A70" s="141">
        <v>7</v>
      </c>
      <c r="B70" s="181" t="str">
        <f t="shared" si="5"/>
        <v>???</v>
      </c>
      <c r="C70" s="181" t="str">
        <f t="shared" si="5"/>
        <v>???</v>
      </c>
      <c r="D70" s="141"/>
      <c r="E70" s="32"/>
      <c r="F70" s="188">
        <v>0</v>
      </c>
      <c r="G70" s="189">
        <v>0</v>
      </c>
      <c r="H70" s="189">
        <v>0</v>
      </c>
      <c r="I70" s="189">
        <v>0</v>
      </c>
      <c r="J70" s="189">
        <v>0</v>
      </c>
      <c r="K70" s="190">
        <v>0</v>
      </c>
      <c r="L70" s="185">
        <f t="shared" si="6"/>
        <v>0</v>
      </c>
      <c r="M70" s="191">
        <v>6</v>
      </c>
      <c r="N70" s="191">
        <f t="shared" si="7"/>
        <v>0</v>
      </c>
      <c r="O70" s="2"/>
      <c r="P70" s="2"/>
      <c r="Q70" s="2"/>
      <c r="R70" s="191">
        <v>6</v>
      </c>
      <c r="S70" s="191">
        <f t="shared" si="8"/>
        <v>0</v>
      </c>
      <c r="T70" s="191"/>
      <c r="U70" s="191"/>
      <c r="V70" s="2"/>
      <c r="W70" s="2"/>
    </row>
    <row r="71" spans="1:23" ht="12.75" customHeight="1">
      <c r="A71" s="141">
        <v>8</v>
      </c>
      <c r="B71" s="181" t="str">
        <f t="shared" si="5"/>
        <v>???</v>
      </c>
      <c r="C71" s="181" t="str">
        <f t="shared" si="5"/>
        <v>???</v>
      </c>
      <c r="D71" s="141"/>
      <c r="E71" s="32"/>
      <c r="F71" s="188">
        <v>0</v>
      </c>
      <c r="G71" s="189">
        <v>0</v>
      </c>
      <c r="H71" s="189">
        <v>0</v>
      </c>
      <c r="I71" s="189">
        <v>0</v>
      </c>
      <c r="J71" s="189">
        <v>0</v>
      </c>
      <c r="K71" s="190">
        <v>0</v>
      </c>
      <c r="L71" s="185">
        <f t="shared" si="6"/>
        <v>0</v>
      </c>
      <c r="M71" s="191">
        <v>7</v>
      </c>
      <c r="N71" s="191">
        <f t="shared" si="7"/>
        <v>0</v>
      </c>
      <c r="O71" s="2"/>
      <c r="P71" s="2"/>
      <c r="Q71" s="2"/>
      <c r="R71" s="191">
        <v>7</v>
      </c>
      <c r="S71" s="191">
        <f t="shared" si="8"/>
        <v>0</v>
      </c>
      <c r="T71" s="191"/>
      <c r="U71" s="191"/>
      <c r="V71" s="2"/>
      <c r="W71" s="2"/>
    </row>
    <row r="72" spans="1:23" ht="12.75" customHeight="1">
      <c r="A72" s="141">
        <v>9</v>
      </c>
      <c r="B72" s="181" t="str">
        <f t="shared" si="5"/>
        <v>???</v>
      </c>
      <c r="C72" s="181" t="str">
        <f t="shared" si="5"/>
        <v>???</v>
      </c>
      <c r="D72" s="141"/>
      <c r="E72" s="32"/>
      <c r="F72" s="188">
        <v>0</v>
      </c>
      <c r="G72" s="189">
        <v>0</v>
      </c>
      <c r="H72" s="189">
        <v>0</v>
      </c>
      <c r="I72" s="189">
        <v>0</v>
      </c>
      <c r="J72" s="189">
        <v>0</v>
      </c>
      <c r="K72" s="190">
        <v>0</v>
      </c>
      <c r="L72" s="185">
        <f t="shared" si="6"/>
        <v>0</v>
      </c>
      <c r="M72" s="191">
        <v>8</v>
      </c>
      <c r="N72" s="191">
        <f t="shared" si="7"/>
        <v>0</v>
      </c>
      <c r="O72" s="2"/>
      <c r="P72" s="2"/>
      <c r="Q72" s="2"/>
      <c r="R72" s="191">
        <v>8</v>
      </c>
      <c r="S72" s="191">
        <f t="shared" si="8"/>
        <v>0</v>
      </c>
      <c r="T72" s="191"/>
      <c r="U72" s="191"/>
      <c r="V72" s="2"/>
      <c r="W72" s="2"/>
    </row>
    <row r="73" spans="1:23" ht="12.75" customHeight="1">
      <c r="A73" s="141">
        <v>10</v>
      </c>
      <c r="B73" s="181" t="str">
        <f t="shared" si="5"/>
        <v>riso </v>
      </c>
      <c r="C73" s="181" t="str">
        <f t="shared" si="5"/>
        <v>somm. perm.</v>
      </c>
      <c r="D73" s="141"/>
      <c r="E73" s="32"/>
      <c r="F73" s="193">
        <f aca="true" t="shared" si="9" ref="F73:K73">+D548</f>
        <v>0</v>
      </c>
      <c r="G73" s="193">
        <f t="shared" si="9"/>
        <v>0</v>
      </c>
      <c r="H73" s="193">
        <f t="shared" si="9"/>
        <v>0</v>
      </c>
      <c r="I73" s="193">
        <f t="shared" si="9"/>
        <v>0</v>
      </c>
      <c r="J73" s="193">
        <f t="shared" si="9"/>
        <v>0</v>
      </c>
      <c r="K73" s="193">
        <f t="shared" si="9"/>
        <v>0</v>
      </c>
      <c r="L73" s="185">
        <f t="shared" si="6"/>
        <v>0</v>
      </c>
      <c r="M73" s="191">
        <v>9</v>
      </c>
      <c r="N73" s="191">
        <f t="shared" si="7"/>
        <v>0</v>
      </c>
      <c r="O73" s="2"/>
      <c r="P73" s="2"/>
      <c r="Q73" s="2"/>
      <c r="R73" s="191">
        <v>9</v>
      </c>
      <c r="S73" s="191">
        <f t="shared" si="8"/>
        <v>0</v>
      </c>
      <c r="T73" s="191"/>
      <c r="U73" s="191"/>
      <c r="V73" s="2"/>
      <c r="W73" s="2"/>
    </row>
    <row r="74" spans="1:23" ht="12.75" customHeight="1">
      <c r="A74" s="141"/>
      <c r="B74" s="171"/>
      <c r="C74" s="171"/>
      <c r="D74" s="141"/>
      <c r="E74" s="32"/>
      <c r="F74" s="194"/>
      <c r="G74" s="194"/>
      <c r="H74" s="194"/>
      <c r="I74" s="194"/>
      <c r="J74" s="194"/>
      <c r="K74" s="194"/>
      <c r="L74" s="185"/>
      <c r="M74" s="187" t="s">
        <v>107</v>
      </c>
      <c r="N74" s="187">
        <f>SUM(N65:N73)</f>
        <v>0</v>
      </c>
      <c r="O74" s="2"/>
      <c r="P74" s="187">
        <f>+N74+P65</f>
        <v>0</v>
      </c>
      <c r="Q74" s="2"/>
      <c r="R74" s="187" t="s">
        <v>107</v>
      </c>
      <c r="S74" s="186">
        <f>SUM(S65:S73)</f>
        <v>0</v>
      </c>
      <c r="T74" s="191"/>
      <c r="U74" s="187">
        <f>+S74+U65</f>
        <v>0</v>
      </c>
      <c r="V74" s="2"/>
      <c r="W74" s="2"/>
    </row>
    <row r="75" spans="1:23" ht="12.75" customHeight="1">
      <c r="A75" s="141"/>
      <c r="B75" s="171"/>
      <c r="C75" s="171"/>
      <c r="D75" s="141"/>
      <c r="E75" s="32"/>
      <c r="F75" s="194"/>
      <c r="G75" s="194"/>
      <c r="H75" s="194"/>
      <c r="I75" s="194"/>
      <c r="J75" s="194"/>
      <c r="K75" s="194"/>
      <c r="L75" s="185"/>
      <c r="M75" s="2"/>
      <c r="N75" s="2"/>
      <c r="O75" s="2"/>
      <c r="P75" s="16" t="s">
        <v>108</v>
      </c>
      <c r="Q75" s="2"/>
      <c r="R75" s="2"/>
      <c r="S75" s="2"/>
      <c r="T75" s="2"/>
      <c r="U75" s="16" t="s">
        <v>108</v>
      </c>
      <c r="V75" s="2"/>
      <c r="W75" s="2"/>
    </row>
    <row r="76" spans="1:23" ht="12.75" customHeight="1">
      <c r="A76" s="141"/>
      <c r="B76" s="171"/>
      <c r="C76" s="171"/>
      <c r="D76" s="141"/>
      <c r="E76" s="32"/>
      <c r="F76" s="194"/>
      <c r="G76" s="194"/>
      <c r="H76" s="194"/>
      <c r="I76" s="194"/>
      <c r="J76" s="194"/>
      <c r="K76" s="194"/>
      <c r="L76" s="18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customHeight="1">
      <c r="A77" s="141"/>
      <c r="B77" s="175" t="s">
        <v>109</v>
      </c>
      <c r="C77" s="171"/>
      <c r="D77" s="141"/>
      <c r="E77" s="32"/>
      <c r="F77" s="194"/>
      <c r="G77" s="194"/>
      <c r="H77" s="194"/>
      <c r="I77" s="194"/>
      <c r="J77" s="194"/>
      <c r="K77" s="194"/>
      <c r="L77" s="185"/>
      <c r="M77" s="2"/>
      <c r="N77" s="3" t="s">
        <v>110</v>
      </c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32"/>
      <c r="B78" s="176"/>
      <c r="C78" s="32"/>
      <c r="D78" s="32"/>
      <c r="E78" s="32"/>
      <c r="F78" s="32"/>
      <c r="G78" s="32"/>
      <c r="H78" s="32"/>
      <c r="I78" s="32"/>
      <c r="J78" s="32"/>
      <c r="K78" s="32"/>
      <c r="L78" s="141"/>
      <c r="M78" s="6"/>
      <c r="N78" s="6"/>
      <c r="O78" s="6"/>
      <c r="P78" s="6"/>
      <c r="Q78" s="6"/>
      <c r="R78" s="6"/>
      <c r="S78" s="6"/>
      <c r="T78" s="6"/>
      <c r="U78" s="6"/>
      <c r="V78" s="6"/>
      <c r="W78" s="2"/>
    </row>
    <row r="79" spans="1:23" ht="12.75" customHeight="1">
      <c r="A79" s="32"/>
      <c r="B79" s="143" t="s">
        <v>74</v>
      </c>
      <c r="C79" s="143" t="s">
        <v>75</v>
      </c>
      <c r="D79" s="142"/>
      <c r="E79" s="142"/>
      <c r="F79" s="142"/>
      <c r="G79" s="143" t="s">
        <v>111</v>
      </c>
      <c r="H79" s="142"/>
      <c r="I79" s="143"/>
      <c r="J79" s="143"/>
      <c r="K79" s="144"/>
      <c r="L79" s="141"/>
      <c r="M79" s="177" t="s">
        <v>95</v>
      </c>
      <c r="N79" s="6"/>
      <c r="O79" s="6"/>
      <c r="P79" s="6"/>
      <c r="Q79" s="6"/>
      <c r="R79" s="178" t="s">
        <v>96</v>
      </c>
      <c r="S79" s="6"/>
      <c r="T79" s="6"/>
      <c r="U79" s="6"/>
      <c r="V79" s="6"/>
      <c r="W79" s="2"/>
    </row>
    <row r="80" spans="1:23" ht="12.75" customHeight="1">
      <c r="A80" s="32"/>
      <c r="B80" s="143"/>
      <c r="C80" s="143" t="s">
        <v>79</v>
      </c>
      <c r="D80" s="142"/>
      <c r="E80" s="142"/>
      <c r="F80" s="144" t="s">
        <v>98</v>
      </c>
      <c r="G80" s="144" t="s">
        <v>99</v>
      </c>
      <c r="H80" s="144" t="s">
        <v>100</v>
      </c>
      <c r="I80" s="144" t="s">
        <v>101</v>
      </c>
      <c r="J80" s="144" t="s">
        <v>102</v>
      </c>
      <c r="K80" s="144" t="s">
        <v>103</v>
      </c>
      <c r="L80" s="141"/>
      <c r="M80" s="6"/>
      <c r="N80" s="6"/>
      <c r="O80" s="6"/>
      <c r="P80" s="6"/>
      <c r="Q80" s="6"/>
      <c r="R80" s="6"/>
      <c r="S80" s="6"/>
      <c r="T80" s="6"/>
      <c r="U80" s="6"/>
      <c r="V80" s="6"/>
      <c r="W80" s="2"/>
    </row>
    <row r="81" spans="1:23" ht="12.75" customHeight="1">
      <c r="A81" s="141">
        <v>1</v>
      </c>
      <c r="B81" s="181" t="str">
        <f aca="true" t="shared" si="10" ref="B81:C90">+B46</f>
        <v>???</v>
      </c>
      <c r="C81" s="181" t="str">
        <f t="shared" si="10"/>
        <v>???</v>
      </c>
      <c r="D81" s="32"/>
      <c r="E81" s="32"/>
      <c r="F81" s="195">
        <f aca="true" t="shared" si="11" ref="F81:F90">+F64*10000/(86400*30)</f>
        <v>0</v>
      </c>
      <c r="G81" s="195">
        <f aca="true" t="shared" si="12" ref="G81:G90">+G64*10000/(86400*31)</f>
        <v>0</v>
      </c>
      <c r="H81" s="195">
        <f aca="true" t="shared" si="13" ref="H81:H90">+H64*10000/(86400*30)</f>
        <v>0</v>
      </c>
      <c r="I81" s="195">
        <f aca="true" t="shared" si="14" ref="I81:J90">+I64*10000/(86400*31)</f>
        <v>0</v>
      </c>
      <c r="J81" s="195">
        <f t="shared" si="14"/>
        <v>0</v>
      </c>
      <c r="K81" s="195">
        <f aca="true" t="shared" si="15" ref="K81:K90">+K64*10000/(86400*30)</f>
        <v>0</v>
      </c>
      <c r="L81" s="141"/>
      <c r="M81" s="6"/>
      <c r="N81" s="196" t="s">
        <v>35</v>
      </c>
      <c r="O81" s="197" t="s">
        <v>112</v>
      </c>
      <c r="P81" s="198" t="s">
        <v>88</v>
      </c>
      <c r="Q81" s="2"/>
      <c r="R81" s="196" t="s">
        <v>35</v>
      </c>
      <c r="S81" s="197" t="s">
        <v>112</v>
      </c>
      <c r="T81" s="198" t="s">
        <v>88</v>
      </c>
      <c r="U81" s="6"/>
      <c r="V81" s="6"/>
      <c r="W81" s="2"/>
    </row>
    <row r="82" spans="1:23" ht="12.75" customHeight="1">
      <c r="A82" s="141">
        <v>2</v>
      </c>
      <c r="B82" s="181" t="str">
        <f t="shared" si="10"/>
        <v>???</v>
      </c>
      <c r="C82" s="181" t="str">
        <f t="shared" si="10"/>
        <v>???</v>
      </c>
      <c r="D82" s="141"/>
      <c r="E82" s="32"/>
      <c r="F82" s="195">
        <f t="shared" si="11"/>
        <v>0</v>
      </c>
      <c r="G82" s="195">
        <f t="shared" si="12"/>
        <v>0</v>
      </c>
      <c r="H82" s="195">
        <f t="shared" si="13"/>
        <v>0</v>
      </c>
      <c r="I82" s="195">
        <f t="shared" si="14"/>
        <v>0</v>
      </c>
      <c r="J82" s="195">
        <f t="shared" si="14"/>
        <v>0</v>
      </c>
      <c r="K82" s="195">
        <f t="shared" si="15"/>
        <v>0</v>
      </c>
      <c r="L82" s="141"/>
      <c r="M82" s="6"/>
      <c r="N82" s="199" t="s">
        <v>113</v>
      </c>
      <c r="O82" s="200" t="s">
        <v>85</v>
      </c>
      <c r="P82" s="200" t="s">
        <v>85</v>
      </c>
      <c r="Q82" s="2"/>
      <c r="R82" s="199" t="s">
        <v>113</v>
      </c>
      <c r="S82" s="200" t="s">
        <v>85</v>
      </c>
      <c r="T82" s="200" t="s">
        <v>85</v>
      </c>
      <c r="U82" s="6"/>
      <c r="V82" s="6"/>
      <c r="W82" s="2"/>
    </row>
    <row r="83" spans="1:23" ht="12.75" customHeight="1">
      <c r="A83" s="141">
        <v>3</v>
      </c>
      <c r="B83" s="181" t="str">
        <f t="shared" si="10"/>
        <v>???</v>
      </c>
      <c r="C83" s="181" t="str">
        <f t="shared" si="10"/>
        <v>???</v>
      </c>
      <c r="D83" s="32"/>
      <c r="E83" s="32"/>
      <c r="F83" s="195">
        <f t="shared" si="11"/>
        <v>0</v>
      </c>
      <c r="G83" s="195">
        <f t="shared" si="12"/>
        <v>0</v>
      </c>
      <c r="H83" s="195">
        <f t="shared" si="13"/>
        <v>0</v>
      </c>
      <c r="I83" s="195">
        <f t="shared" si="14"/>
        <v>0</v>
      </c>
      <c r="J83" s="195">
        <f t="shared" si="14"/>
        <v>0</v>
      </c>
      <c r="K83" s="195">
        <f t="shared" si="15"/>
        <v>0</v>
      </c>
      <c r="L83" s="141"/>
      <c r="M83" s="6"/>
      <c r="N83" s="201">
        <v>0</v>
      </c>
      <c r="O83" s="202">
        <f>+(((K24*N43+H24*O43+(D24*C36/100*P43+D24*D36/100*Q43+D24*E36/100*R43))/100))</f>
        <v>0</v>
      </c>
      <c r="P83" s="202">
        <f>+(((K24*N43+H24*S43+(D24*C36/100*T43+D24*D36/100*U43+D24*E36/100*V43))/100))</f>
        <v>0</v>
      </c>
      <c r="Q83" s="2"/>
      <c r="R83" s="201">
        <v>0</v>
      </c>
      <c r="S83" s="203">
        <f>+(L241*N43+I241*O43+(F241*C36/100*P43+F241*D36/100*Q43+F241*E36/100*R43))/100</f>
        <v>0</v>
      </c>
      <c r="T83" s="203">
        <f>+(L241*N43+I241*S43+(F241*C36/100*T43+F241*D36/100*U43+F241*E36/100*V43))/100</f>
        <v>0</v>
      </c>
      <c r="U83" s="6"/>
      <c r="V83" s="6"/>
      <c r="W83" s="2"/>
    </row>
    <row r="84" spans="1:23" ht="12.75" customHeight="1">
      <c r="A84" s="141">
        <v>4</v>
      </c>
      <c r="B84" s="181" t="str">
        <f t="shared" si="10"/>
        <v>???</v>
      </c>
      <c r="C84" s="181" t="str">
        <f t="shared" si="10"/>
        <v>???</v>
      </c>
      <c r="D84" s="141"/>
      <c r="E84" s="32"/>
      <c r="F84" s="195">
        <f t="shared" si="11"/>
        <v>0</v>
      </c>
      <c r="G84" s="195">
        <f t="shared" si="12"/>
        <v>0</v>
      </c>
      <c r="H84" s="195">
        <f t="shared" si="13"/>
        <v>0</v>
      </c>
      <c r="I84" s="195">
        <f t="shared" si="14"/>
        <v>0</v>
      </c>
      <c r="J84" s="195">
        <f t="shared" si="14"/>
        <v>0</v>
      </c>
      <c r="K84" s="195">
        <f t="shared" si="15"/>
        <v>0</v>
      </c>
      <c r="L84" s="141"/>
      <c r="M84" s="6"/>
      <c r="N84" s="201">
        <v>0.25</v>
      </c>
      <c r="O84" s="202">
        <f>+((K24*N44+H24*O44+(D24*C36/100*P44+D24*D36/100*Q44+D24*E36/100*R44))/100)</f>
        <v>0</v>
      </c>
      <c r="P84" s="202">
        <f>+(((K24*N44+H24*S44+(D24*C36/100*T44+D24*D36/100*U44+D24*E36/100*V44))/100))</f>
        <v>0</v>
      </c>
      <c r="Q84" s="2"/>
      <c r="R84" s="201">
        <v>0.25</v>
      </c>
      <c r="S84" s="203">
        <f>+(L241*N44+I241*O44+(F241*C36/100*P44+F241*D36/100*Q44+F241*E36/100*R44))/100</f>
        <v>0</v>
      </c>
      <c r="T84" s="203">
        <f>+(L241*N44+I241*S44+(F241*C36/100*T44+F241*D36/100*U44+F241*E36/100*V44))/100</f>
        <v>0</v>
      </c>
      <c r="U84" s="6"/>
      <c r="V84" s="6"/>
      <c r="W84" s="2"/>
    </row>
    <row r="85" spans="1:23" ht="12.75" customHeight="1">
      <c r="A85" s="141">
        <v>5</v>
      </c>
      <c r="B85" s="181" t="str">
        <f t="shared" si="10"/>
        <v>???</v>
      </c>
      <c r="C85" s="181" t="str">
        <f t="shared" si="10"/>
        <v>???</v>
      </c>
      <c r="D85" s="141"/>
      <c r="E85" s="32"/>
      <c r="F85" s="195">
        <f t="shared" si="11"/>
        <v>0</v>
      </c>
      <c r="G85" s="195">
        <f t="shared" si="12"/>
        <v>0</v>
      </c>
      <c r="H85" s="195">
        <f t="shared" si="13"/>
        <v>0</v>
      </c>
      <c r="I85" s="195">
        <f t="shared" si="14"/>
        <v>0</v>
      </c>
      <c r="J85" s="195">
        <f t="shared" si="14"/>
        <v>0</v>
      </c>
      <c r="K85" s="195">
        <f t="shared" si="15"/>
        <v>0</v>
      </c>
      <c r="L85" s="141"/>
      <c r="M85" s="6"/>
      <c r="N85" s="201">
        <v>0.5</v>
      </c>
      <c r="O85" s="202">
        <f>+((K24*N45+H24*O45+(D24*C36/100*P45+D24*D36/100*Q45+D24*E36/100*R45))/100)</f>
        <v>0</v>
      </c>
      <c r="P85" s="202">
        <f>+(((K24*N45+H24*S45+(D24*C36/100*T45+D24*D36/100*U45+D24*E36/100*V45))/100))</f>
        <v>0</v>
      </c>
      <c r="Q85" s="2"/>
      <c r="R85" s="201">
        <v>0.5</v>
      </c>
      <c r="S85" s="203">
        <f>+(L241*N45+I241*O45+(F241*C36/100*P45+F241*D36/100*Q45+F241*E36/100*R45))/100</f>
        <v>0</v>
      </c>
      <c r="T85" s="203">
        <f>+(L241*N45+I241*S45+(F241*C36/100*T45+F241*D36/100*U45+F241*E36/100*V45))/100</f>
        <v>0</v>
      </c>
      <c r="U85" s="6"/>
      <c r="V85" s="6"/>
      <c r="W85" s="2"/>
    </row>
    <row r="86" spans="1:23" ht="12.75" customHeight="1">
      <c r="A86" s="141">
        <v>6</v>
      </c>
      <c r="B86" s="181" t="str">
        <f t="shared" si="10"/>
        <v>???</v>
      </c>
      <c r="C86" s="181" t="str">
        <f t="shared" si="10"/>
        <v>???</v>
      </c>
      <c r="D86" s="141"/>
      <c r="E86" s="32"/>
      <c r="F86" s="195">
        <f t="shared" si="11"/>
        <v>0</v>
      </c>
      <c r="G86" s="195">
        <f t="shared" si="12"/>
        <v>0</v>
      </c>
      <c r="H86" s="195">
        <f t="shared" si="13"/>
        <v>0</v>
      </c>
      <c r="I86" s="195">
        <f t="shared" si="14"/>
        <v>0</v>
      </c>
      <c r="J86" s="195">
        <f t="shared" si="14"/>
        <v>0</v>
      </c>
      <c r="K86" s="195">
        <f t="shared" si="15"/>
        <v>0</v>
      </c>
      <c r="L86" s="141"/>
      <c r="M86" s="6"/>
      <c r="N86" s="201">
        <v>0.75</v>
      </c>
      <c r="O86" s="202">
        <f>+((K24*N46+H24*O46+(D24*C36/100*P46+D24*D36/100*Q46+D24*E36/100*R46))/100)</f>
        <v>0</v>
      </c>
      <c r="P86" s="202">
        <f>+(((K24*N46+H24*S46+(D24*C36/100*T46+D24*D36/100*U46+D24*E36/100*V46))/100))</f>
        <v>0</v>
      </c>
      <c r="Q86" s="2"/>
      <c r="R86" s="201">
        <v>0.75</v>
      </c>
      <c r="S86" s="203">
        <f>+(L241*N46+I241*O46+(F241*C36/100*P46+F241*D36/100*Q46+F241*E36/100*R46))/100</f>
        <v>0</v>
      </c>
      <c r="T86" s="203">
        <f>+(L241*N46+I241*S46+(F241*C36/100*T46+F241*D36/100*U46+F241*E36/100*V46))/100</f>
        <v>0</v>
      </c>
      <c r="U86" s="6"/>
      <c r="V86" s="6"/>
      <c r="W86" s="2"/>
    </row>
    <row r="87" spans="1:23" ht="12.75" customHeight="1">
      <c r="A87" s="141">
        <v>7</v>
      </c>
      <c r="B87" s="181" t="str">
        <f t="shared" si="10"/>
        <v>???</v>
      </c>
      <c r="C87" s="181" t="str">
        <f t="shared" si="10"/>
        <v>???</v>
      </c>
      <c r="D87" s="141"/>
      <c r="E87" s="32"/>
      <c r="F87" s="195">
        <f t="shared" si="11"/>
        <v>0</v>
      </c>
      <c r="G87" s="195">
        <f t="shared" si="12"/>
        <v>0</v>
      </c>
      <c r="H87" s="195">
        <f t="shared" si="13"/>
        <v>0</v>
      </c>
      <c r="I87" s="195">
        <f t="shared" si="14"/>
        <v>0</v>
      </c>
      <c r="J87" s="195">
        <f t="shared" si="14"/>
        <v>0</v>
      </c>
      <c r="K87" s="195">
        <f t="shared" si="15"/>
        <v>0</v>
      </c>
      <c r="L87" s="141"/>
      <c r="M87" s="6"/>
      <c r="N87" s="201">
        <v>1</v>
      </c>
      <c r="O87" s="202">
        <f>+((K24*N47+H24*O47+(D24*C36/100*P47+D24*D36/100*Q47+D24*E36/100*R47))/100)</f>
        <v>0</v>
      </c>
      <c r="P87" s="202">
        <f>+(((K24*N47+H24*S47+(D24*C36/100*T47+D24*D36/100*U47+D24*E36/100*V47))/100))</f>
        <v>0</v>
      </c>
      <c r="Q87" s="2"/>
      <c r="R87" s="201">
        <v>1</v>
      </c>
      <c r="S87" s="203">
        <f>+(L241*N47+I241*O47+(F241*C36/100*P47+F241*D36/100*Q47+F241*E36/100*R47))/100</f>
        <v>0</v>
      </c>
      <c r="T87" s="203">
        <f>+(L241*N47+I241*S47+(F241*C36/100*T47+F241*D36/100*U47+F241*E36/100*V47))/100</f>
        <v>0</v>
      </c>
      <c r="U87" s="6"/>
      <c r="V87" s="6"/>
      <c r="W87" s="2"/>
    </row>
    <row r="88" spans="1:23" ht="12.75" customHeight="1">
      <c r="A88" s="141">
        <v>8</v>
      </c>
      <c r="B88" s="181" t="str">
        <f t="shared" si="10"/>
        <v>???</v>
      </c>
      <c r="C88" s="181" t="str">
        <f t="shared" si="10"/>
        <v>???</v>
      </c>
      <c r="D88" s="141"/>
      <c r="E88" s="32"/>
      <c r="F88" s="195">
        <f t="shared" si="11"/>
        <v>0</v>
      </c>
      <c r="G88" s="195">
        <f t="shared" si="12"/>
        <v>0</v>
      </c>
      <c r="H88" s="195">
        <f t="shared" si="13"/>
        <v>0</v>
      </c>
      <c r="I88" s="195">
        <f t="shared" si="14"/>
        <v>0</v>
      </c>
      <c r="J88" s="195">
        <f t="shared" si="14"/>
        <v>0</v>
      </c>
      <c r="K88" s="195">
        <f t="shared" si="15"/>
        <v>0</v>
      </c>
      <c r="L88" s="141"/>
      <c r="M88" s="6"/>
      <c r="N88" s="201">
        <v>1.25</v>
      </c>
      <c r="O88" s="202">
        <f>+((K24*N48+H24*O48+(D24*C36/100*P48+D24*D36/100*Q48+D24*E36/100*R48))/100)</f>
        <v>0</v>
      </c>
      <c r="P88" s="202">
        <f>+(((K24*N48+H24*S48+(D24*C36/100*T48+D24*D36/100*U48+D24*E36/100*V48))/100))</f>
        <v>0</v>
      </c>
      <c r="Q88" s="2"/>
      <c r="R88" s="201">
        <v>1.25</v>
      </c>
      <c r="S88" s="203">
        <f>+(L241*N48+I241*O48+(F241*C36/100*P48+F241*D36/100*Q48+F241*E36/100*R48))/100</f>
        <v>0</v>
      </c>
      <c r="T88" s="203">
        <f>+(L241*N48+I241*S48+(F241*C36/100*T48+F241*D36/100*U48+F241*E36/100*V48))/100</f>
        <v>0</v>
      </c>
      <c r="U88" s="6"/>
      <c r="V88" s="6"/>
      <c r="W88" s="2"/>
    </row>
    <row r="89" spans="1:23" ht="12.75" customHeight="1">
      <c r="A89" s="141">
        <v>9</v>
      </c>
      <c r="B89" s="181" t="str">
        <f t="shared" si="10"/>
        <v>???</v>
      </c>
      <c r="C89" s="181" t="str">
        <f t="shared" si="10"/>
        <v>???</v>
      </c>
      <c r="D89" s="141"/>
      <c r="E89" s="32"/>
      <c r="F89" s="195">
        <f t="shared" si="11"/>
        <v>0</v>
      </c>
      <c r="G89" s="195">
        <f t="shared" si="12"/>
        <v>0</v>
      </c>
      <c r="H89" s="195">
        <f t="shared" si="13"/>
        <v>0</v>
      </c>
      <c r="I89" s="195">
        <f t="shared" si="14"/>
        <v>0</v>
      </c>
      <c r="J89" s="195">
        <f t="shared" si="14"/>
        <v>0</v>
      </c>
      <c r="K89" s="195">
        <f t="shared" si="15"/>
        <v>0</v>
      </c>
      <c r="L89" s="141"/>
      <c r="M89" s="6"/>
      <c r="N89" s="201">
        <v>1.5</v>
      </c>
      <c r="O89" s="202">
        <f>+((K24*N49+H24*O49+(D24*C36/100*P49+D24*D36/100*Q49+D24*E36/100*R49))/100)</f>
        <v>0</v>
      </c>
      <c r="P89" s="202">
        <f>+(((K24*N49+H24*S49+(D24*C36/100*T49+D24*D36/100*U49+D24*E36/100*V49))/100))</f>
        <v>0</v>
      </c>
      <c r="Q89" s="2"/>
      <c r="R89" s="201">
        <v>1.5</v>
      </c>
      <c r="S89" s="203">
        <f>+(L241*N49+I241*O49+(F241*C36/100*P49+F241*D36/100*Q49+F241*E36/100*R49))/100</f>
        <v>0</v>
      </c>
      <c r="T89" s="203">
        <f>+(L241*N49+I241*S49+(F241*C36/100*T49+F241*D36/100*U49+F241*E36/100*V49))/100</f>
        <v>0</v>
      </c>
      <c r="U89" s="6"/>
      <c r="V89" s="6"/>
      <c r="W89" s="2"/>
    </row>
    <row r="90" spans="1:23" ht="12.75" customHeight="1">
      <c r="A90" s="141">
        <v>10</v>
      </c>
      <c r="B90" s="181" t="str">
        <f t="shared" si="10"/>
        <v>riso </v>
      </c>
      <c r="C90" s="181" t="str">
        <f t="shared" si="10"/>
        <v>somm. perm.</v>
      </c>
      <c r="D90" s="141"/>
      <c r="E90" s="32"/>
      <c r="F90" s="195">
        <f t="shared" si="11"/>
        <v>0</v>
      </c>
      <c r="G90" s="195">
        <f t="shared" si="12"/>
        <v>0</v>
      </c>
      <c r="H90" s="195">
        <f t="shared" si="13"/>
        <v>0</v>
      </c>
      <c r="I90" s="195">
        <f t="shared" si="14"/>
        <v>0</v>
      </c>
      <c r="J90" s="195">
        <f t="shared" si="14"/>
        <v>0</v>
      </c>
      <c r="K90" s="195">
        <f t="shared" si="15"/>
        <v>0</v>
      </c>
      <c r="L90" s="141"/>
      <c r="M90" s="6"/>
      <c r="N90" s="201">
        <v>1.75</v>
      </c>
      <c r="O90" s="202">
        <f>+((K24*N50+H24*O50+(D24*C36/100*P50+D24*D36/100*Q50+D24*E36/100*R50))/100)</f>
        <v>0</v>
      </c>
      <c r="P90" s="202">
        <f>+(((K24*N50+H24*S50+(D24*C36/100*T50+D24*D36/100*U50+D24*E36/100*V50))/100))</f>
        <v>0</v>
      </c>
      <c r="Q90" s="2"/>
      <c r="R90" s="201">
        <v>1.75</v>
      </c>
      <c r="S90" s="203">
        <f>+(L241*N50+I241*O50+(F241*C36/100*P50+F241*D36/100*Q50+F241*E36/100*R50))/100</f>
        <v>0</v>
      </c>
      <c r="T90" s="203">
        <f>+(L241*N50+I241*S50+(F241*C36/100*T50+F241*D36/100*U50+F241*E36/100*V50))/100</f>
        <v>0</v>
      </c>
      <c r="U90" s="6"/>
      <c r="V90" s="6"/>
      <c r="W90" s="2"/>
    </row>
    <row r="91" spans="1:23" ht="12.75" customHeight="1">
      <c r="A91" s="32"/>
      <c r="B91" s="1"/>
      <c r="C91" s="32"/>
      <c r="D91" s="32"/>
      <c r="E91" s="169"/>
      <c r="F91" s="204"/>
      <c r="G91" s="204"/>
      <c r="H91" s="204"/>
      <c r="I91" s="204"/>
      <c r="J91" s="204"/>
      <c r="K91" s="204"/>
      <c r="L91" s="141"/>
      <c r="M91" s="6"/>
      <c r="N91" s="201">
        <v>2</v>
      </c>
      <c r="O91" s="202">
        <f>+((K24*N51+H24*O51+(D24*C36/100*P51+D24*D36/100*Q51+D24*E36/100*R51))/100)</f>
        <v>0</v>
      </c>
      <c r="P91" s="202">
        <f>+(((K24*N51+H24*S51+(D24*C36/100*T51+D24*D36/100*U51+D24*E36/100*V51))/100))</f>
        <v>0</v>
      </c>
      <c r="Q91" s="2"/>
      <c r="R91" s="201">
        <v>2</v>
      </c>
      <c r="S91" s="203">
        <f>+(L241*N51+I241*O51+(F241*C36/100*P51+F241*D36/100*Q51+F241*E36/100*R51))/100</f>
        <v>0</v>
      </c>
      <c r="T91" s="203">
        <f>+(L241*N51+I241*S51+(F241*C36/100*T51+F241*D36/100*U51+F241*E36/100*V51))/100</f>
        <v>0</v>
      </c>
      <c r="U91" s="6"/>
      <c r="V91" s="6"/>
      <c r="W91" s="2"/>
    </row>
    <row r="92" spans="1:23" ht="12.75" customHeight="1">
      <c r="A92" s="32"/>
      <c r="B92" s="1"/>
      <c r="C92" s="32"/>
      <c r="D92" s="32"/>
      <c r="E92" s="169"/>
      <c r="F92" s="204"/>
      <c r="G92" s="204"/>
      <c r="H92" s="204"/>
      <c r="I92" s="204"/>
      <c r="J92" s="204"/>
      <c r="K92" s="204"/>
      <c r="L92" s="141"/>
      <c r="M92" s="6"/>
      <c r="N92" s="201">
        <v>2.25</v>
      </c>
      <c r="O92" s="202">
        <f>+((K24*N52+H24*O52+(D24*C36/100*P52+D24*D36/100*Q52+D24*E36/100*R52))/100)</f>
        <v>0</v>
      </c>
      <c r="P92" s="202">
        <f>+(((K24*N52+H24*S52+(D24*C36/100*T52+D24*D36/100*U52+D24*E36/100*V52))/100))</f>
        <v>0</v>
      </c>
      <c r="Q92" s="2"/>
      <c r="R92" s="201">
        <v>2.25</v>
      </c>
      <c r="S92" s="203">
        <f>+(L241*N52+I241*O52+(F241*C36/100*P52+F241*D36/100*Q52+F241*E36/100*R52))/100</f>
        <v>0</v>
      </c>
      <c r="T92" s="203">
        <f>+(L241*N52+I241*S52+(F241*C36/100*T52+F241*D36/100*U52+F241*E36/100*V52))/100</f>
        <v>0</v>
      </c>
      <c r="U92" s="6"/>
      <c r="V92" s="6"/>
      <c r="W92" s="2"/>
    </row>
    <row r="93" spans="1:23" ht="12.75" customHeight="1">
      <c r="A93" s="32"/>
      <c r="B93" s="1"/>
      <c r="C93" s="32"/>
      <c r="D93" s="32"/>
      <c r="E93" s="169"/>
      <c r="F93" s="204"/>
      <c r="G93" s="204"/>
      <c r="H93" s="204"/>
      <c r="I93" s="204"/>
      <c r="J93" s="204"/>
      <c r="K93" s="204"/>
      <c r="L93" s="141"/>
      <c r="M93" s="6"/>
      <c r="N93" s="201">
        <v>2.5</v>
      </c>
      <c r="O93" s="202">
        <f>+((K24*N53+H24*O53+(D24*C36/100*P53+D24*D36/100*Q53+D24*E36/100*R53))/100)</f>
        <v>0</v>
      </c>
      <c r="P93" s="202">
        <f>+(((K24*N53+H24*S53+(D24*C36/100*T53+D24*D36/100*U53+D24*E36/100*V53))/100))</f>
        <v>0</v>
      </c>
      <c r="Q93" s="2"/>
      <c r="R93" s="201">
        <v>2.5</v>
      </c>
      <c r="S93" s="203">
        <f>+(L241*N53+I241*O53+(F241*C36/100*P53+F241*D36/100*Q53+F241*E36/100*R53))/100</f>
        <v>0</v>
      </c>
      <c r="T93" s="203">
        <f>+(L241*N53+I241*S53+(F241*C36/100*T53+F241*D36/100*U53+F241*E36/100*V53))/100</f>
        <v>0</v>
      </c>
      <c r="U93" s="6"/>
      <c r="V93" s="6"/>
      <c r="W93" s="2"/>
    </row>
    <row r="94" spans="1:23" ht="15" customHeight="1">
      <c r="A94" s="32"/>
      <c r="B94" s="175" t="s">
        <v>114</v>
      </c>
      <c r="C94" s="32"/>
      <c r="D94" s="32"/>
      <c r="E94" s="169"/>
      <c r="F94" s="204"/>
      <c r="G94" s="204"/>
      <c r="H94" s="204"/>
      <c r="I94" s="204"/>
      <c r="J94" s="204"/>
      <c r="K94" s="204"/>
      <c r="L94" s="141"/>
      <c r="M94" s="6"/>
      <c r="N94" s="201">
        <v>2.75</v>
      </c>
      <c r="O94" s="202">
        <f>+((K24*N54+H24*O54+(D24*C36/100*P54+D24*D36/100*Q54+D24*E36/100*R54))/100)</f>
        <v>0</v>
      </c>
      <c r="P94" s="202">
        <f>+(((K24*N54+H24*S54+(D24*C36/100*T54+D24*D36/100*U54+D24*E36/100*V54))/100))</f>
        <v>0</v>
      </c>
      <c r="Q94" s="2"/>
      <c r="R94" s="201">
        <v>2.75</v>
      </c>
      <c r="S94" s="203">
        <f>+(L241*N54+I241*O54+(F241*C36/100*P54+F241*D36/100*Q54+F241*E36/100*R54))/100</f>
        <v>0</v>
      </c>
      <c r="T94" s="203">
        <f>+(L241*N54+I241*S54+(F241*C36/100*T54+F241*D36/100*U54+F241*E36/100*V54))/100</f>
        <v>0</v>
      </c>
      <c r="U94" s="6"/>
      <c r="V94" s="6"/>
      <c r="W94" s="2"/>
    </row>
    <row r="95" spans="1:23" ht="12.75" customHeight="1">
      <c r="A95" s="32"/>
      <c r="B95" s="142"/>
      <c r="C95" s="144"/>
      <c r="D95" s="142"/>
      <c r="E95" s="205" t="s">
        <v>86</v>
      </c>
      <c r="F95" s="1"/>
      <c r="G95" s="1"/>
      <c r="H95" s="1"/>
      <c r="I95" s="1"/>
      <c r="J95" s="1"/>
      <c r="K95" s="1"/>
      <c r="L95" s="141"/>
      <c r="M95" s="6"/>
      <c r="N95" s="201" t="s">
        <v>64</v>
      </c>
      <c r="O95" s="206">
        <f>+((K24*N55+H24*O55+(D24*C36/100*P55+D24*D36/100*Q55+D24*E36/100*R55))/100)</f>
        <v>0</v>
      </c>
      <c r="P95" s="206">
        <f>+(((K24*N55+H24*S55+(D24*C36/100*T55+D24*D36/100*U55+D24*E36/100*V55))/100))</f>
        <v>0</v>
      </c>
      <c r="Q95" s="2"/>
      <c r="R95" s="201" t="s">
        <v>64</v>
      </c>
      <c r="S95" s="207">
        <f>+(L241*N55+I241*O55+(F241*C36/100*P55+F241*D36/100*Q55+F241*E36/100*R55))/100</f>
        <v>0</v>
      </c>
      <c r="T95" s="207">
        <f>+(L241*N55+I241*S55+(F241*C36/100*T55+F241*D36/100*U55+F241*E36/100*V55))/100</f>
        <v>0</v>
      </c>
      <c r="U95" s="6"/>
      <c r="V95" s="6"/>
      <c r="W95" s="2"/>
    </row>
    <row r="96" spans="1:23" ht="12.75" customHeight="1">
      <c r="A96" s="32"/>
      <c r="B96" s="143" t="s">
        <v>74</v>
      </c>
      <c r="C96" s="143" t="s">
        <v>75</v>
      </c>
      <c r="D96" s="144" t="s">
        <v>76</v>
      </c>
      <c r="E96" s="144" t="s">
        <v>115</v>
      </c>
      <c r="F96" s="142"/>
      <c r="G96" s="142"/>
      <c r="H96" s="144" t="s">
        <v>116</v>
      </c>
      <c r="I96" s="143"/>
      <c r="J96" s="143"/>
      <c r="K96" s="144"/>
      <c r="L96" s="141"/>
      <c r="M96" s="6"/>
      <c r="N96" s="6"/>
      <c r="O96" s="6"/>
      <c r="P96" s="6"/>
      <c r="Q96" s="6"/>
      <c r="R96" s="6"/>
      <c r="S96" s="6"/>
      <c r="T96" s="6"/>
      <c r="U96" s="6"/>
      <c r="V96" s="6"/>
      <c r="W96" s="2"/>
    </row>
    <row r="97" spans="1:23" ht="12.75" customHeight="1">
      <c r="A97" s="32"/>
      <c r="B97" s="171"/>
      <c r="C97" s="143" t="s">
        <v>79</v>
      </c>
      <c r="D97" s="144" t="s">
        <v>80</v>
      </c>
      <c r="E97" s="144" t="s">
        <v>117</v>
      </c>
      <c r="F97" s="144" t="s">
        <v>98</v>
      </c>
      <c r="G97" s="144" t="s">
        <v>99</v>
      </c>
      <c r="H97" s="144" t="s">
        <v>100</v>
      </c>
      <c r="I97" s="144" t="s">
        <v>101</v>
      </c>
      <c r="J97" s="144" t="s">
        <v>102</v>
      </c>
      <c r="K97" s="144" t="s">
        <v>103</v>
      </c>
      <c r="L97" s="141"/>
      <c r="M97" s="6"/>
      <c r="N97" s="6"/>
      <c r="O97" s="6"/>
      <c r="P97" s="6"/>
      <c r="Q97" s="6"/>
      <c r="R97" s="6"/>
      <c r="S97" s="6"/>
      <c r="T97" s="6"/>
      <c r="U97" s="6"/>
      <c r="V97" s="6"/>
      <c r="W97" s="2"/>
    </row>
    <row r="98" spans="1:23" ht="12.75" customHeight="1">
      <c r="A98" s="141">
        <v>1</v>
      </c>
      <c r="B98" s="181" t="str">
        <f aca="true" t="shared" si="16" ref="B98:D107">+B46</f>
        <v>???</v>
      </c>
      <c r="C98" s="181" t="str">
        <f t="shared" si="16"/>
        <v>???</v>
      </c>
      <c r="D98" s="208">
        <f t="shared" si="16"/>
        <v>0</v>
      </c>
      <c r="E98" s="195" t="e">
        <f aca="true" t="shared" si="17" ref="E98:E107">+K46</f>
        <v>#VALUE!</v>
      </c>
      <c r="F98" s="185" t="e">
        <f aca="true" t="shared" si="18" ref="F98:F107">+F81*D46/K46</f>
        <v>#VALUE!</v>
      </c>
      <c r="G98" s="185" t="e">
        <f aca="true" t="shared" si="19" ref="G98:G107">+G81*D46/K46</f>
        <v>#VALUE!</v>
      </c>
      <c r="H98" s="185" t="e">
        <f aca="true" t="shared" si="20" ref="H98:H107">+H81*D46/K46</f>
        <v>#VALUE!</v>
      </c>
      <c r="I98" s="185" t="e">
        <f aca="true" t="shared" si="21" ref="I98:I107">+I81*D46/K46</f>
        <v>#VALUE!</v>
      </c>
      <c r="J98" s="185" t="e">
        <f aca="true" t="shared" si="22" ref="J98:J107">+J81*D46/K46</f>
        <v>#VALUE!</v>
      </c>
      <c r="K98" s="185" t="e">
        <f aca="true" t="shared" si="23" ref="K98:K107">+K81*D46/K46</f>
        <v>#VALUE!</v>
      </c>
      <c r="L98" s="141"/>
      <c r="M98" s="6"/>
      <c r="N98" s="6"/>
      <c r="O98" s="6"/>
      <c r="P98" s="6"/>
      <c r="Q98" s="6"/>
      <c r="R98" s="6"/>
      <c r="S98" s="6"/>
      <c r="T98" s="6"/>
      <c r="U98" s="6"/>
      <c r="V98" s="6"/>
      <c r="W98" s="2"/>
    </row>
    <row r="99" spans="1:23" ht="12.75" customHeight="1">
      <c r="A99" s="141">
        <v>2</v>
      </c>
      <c r="B99" s="181" t="str">
        <f t="shared" si="16"/>
        <v>???</v>
      </c>
      <c r="C99" s="181" t="str">
        <f t="shared" si="16"/>
        <v>???</v>
      </c>
      <c r="D99" s="208">
        <f t="shared" si="16"/>
        <v>0</v>
      </c>
      <c r="E99" s="195" t="e">
        <f t="shared" si="17"/>
        <v>#VALUE!</v>
      </c>
      <c r="F99" s="185" t="e">
        <f t="shared" si="18"/>
        <v>#VALUE!</v>
      </c>
      <c r="G99" s="185" t="e">
        <f t="shared" si="19"/>
        <v>#VALUE!</v>
      </c>
      <c r="H99" s="185" t="e">
        <f t="shared" si="20"/>
        <v>#VALUE!</v>
      </c>
      <c r="I99" s="185" t="e">
        <f t="shared" si="21"/>
        <v>#VALUE!</v>
      </c>
      <c r="J99" s="185" t="e">
        <f t="shared" si="22"/>
        <v>#VALUE!</v>
      </c>
      <c r="K99" s="185" t="e">
        <f t="shared" si="23"/>
        <v>#VALUE!</v>
      </c>
      <c r="L99" s="14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141">
        <v>3</v>
      </c>
      <c r="B100" s="181" t="str">
        <f t="shared" si="16"/>
        <v>???</v>
      </c>
      <c r="C100" s="181" t="str">
        <f t="shared" si="16"/>
        <v>???</v>
      </c>
      <c r="D100" s="208">
        <f t="shared" si="16"/>
        <v>0</v>
      </c>
      <c r="E100" s="195" t="e">
        <f t="shared" si="17"/>
        <v>#VALUE!</v>
      </c>
      <c r="F100" s="185" t="e">
        <f t="shared" si="18"/>
        <v>#VALUE!</v>
      </c>
      <c r="G100" s="185" t="e">
        <f t="shared" si="19"/>
        <v>#VALUE!</v>
      </c>
      <c r="H100" s="185" t="e">
        <f t="shared" si="20"/>
        <v>#VALUE!</v>
      </c>
      <c r="I100" s="185" t="e">
        <f t="shared" si="21"/>
        <v>#VALUE!</v>
      </c>
      <c r="J100" s="185" t="e">
        <f t="shared" si="22"/>
        <v>#VALUE!</v>
      </c>
      <c r="K100" s="185" t="e">
        <f t="shared" si="23"/>
        <v>#VALUE!</v>
      </c>
      <c r="L100" s="14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141">
        <v>4</v>
      </c>
      <c r="B101" s="181" t="str">
        <f t="shared" si="16"/>
        <v>???</v>
      </c>
      <c r="C101" s="181" t="str">
        <f t="shared" si="16"/>
        <v>???</v>
      </c>
      <c r="D101" s="208">
        <f t="shared" si="16"/>
        <v>0</v>
      </c>
      <c r="E101" s="195" t="e">
        <f t="shared" si="17"/>
        <v>#VALUE!</v>
      </c>
      <c r="F101" s="185" t="e">
        <f t="shared" si="18"/>
        <v>#VALUE!</v>
      </c>
      <c r="G101" s="185" t="e">
        <f t="shared" si="19"/>
        <v>#VALUE!</v>
      </c>
      <c r="H101" s="185" t="e">
        <f t="shared" si="20"/>
        <v>#VALUE!</v>
      </c>
      <c r="I101" s="185" t="e">
        <f t="shared" si="21"/>
        <v>#VALUE!</v>
      </c>
      <c r="J101" s="185" t="e">
        <f t="shared" si="22"/>
        <v>#VALUE!</v>
      </c>
      <c r="K101" s="185" t="e">
        <f t="shared" si="23"/>
        <v>#VALUE!</v>
      </c>
      <c r="L101" s="14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141">
        <v>5</v>
      </c>
      <c r="B102" s="181" t="str">
        <f t="shared" si="16"/>
        <v>???</v>
      </c>
      <c r="C102" s="181" t="str">
        <f t="shared" si="16"/>
        <v>???</v>
      </c>
      <c r="D102" s="208">
        <f t="shared" si="16"/>
        <v>0</v>
      </c>
      <c r="E102" s="195" t="e">
        <f t="shared" si="17"/>
        <v>#VALUE!</v>
      </c>
      <c r="F102" s="185" t="e">
        <f t="shared" si="18"/>
        <v>#VALUE!</v>
      </c>
      <c r="G102" s="185" t="e">
        <f t="shared" si="19"/>
        <v>#VALUE!</v>
      </c>
      <c r="H102" s="185" t="e">
        <f t="shared" si="20"/>
        <v>#VALUE!</v>
      </c>
      <c r="I102" s="185" t="e">
        <f t="shared" si="21"/>
        <v>#VALUE!</v>
      </c>
      <c r="J102" s="185" t="e">
        <f t="shared" si="22"/>
        <v>#VALUE!</v>
      </c>
      <c r="K102" s="185" t="e">
        <f t="shared" si="23"/>
        <v>#VALUE!</v>
      </c>
      <c r="L102" s="14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141">
        <v>6</v>
      </c>
      <c r="B103" s="181" t="str">
        <f t="shared" si="16"/>
        <v>???</v>
      </c>
      <c r="C103" s="181" t="str">
        <f t="shared" si="16"/>
        <v>???</v>
      </c>
      <c r="D103" s="208">
        <f t="shared" si="16"/>
        <v>0</v>
      </c>
      <c r="E103" s="195" t="e">
        <f t="shared" si="17"/>
        <v>#VALUE!</v>
      </c>
      <c r="F103" s="185" t="e">
        <f t="shared" si="18"/>
        <v>#VALUE!</v>
      </c>
      <c r="G103" s="185" t="e">
        <f t="shared" si="19"/>
        <v>#VALUE!</v>
      </c>
      <c r="H103" s="185" t="e">
        <f t="shared" si="20"/>
        <v>#VALUE!</v>
      </c>
      <c r="I103" s="185" t="e">
        <f t="shared" si="21"/>
        <v>#VALUE!</v>
      </c>
      <c r="J103" s="185" t="e">
        <f t="shared" si="22"/>
        <v>#VALUE!</v>
      </c>
      <c r="K103" s="185" t="e">
        <f t="shared" si="23"/>
        <v>#VALUE!</v>
      </c>
      <c r="L103" s="14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141">
        <v>7</v>
      </c>
      <c r="B104" s="181" t="str">
        <f t="shared" si="16"/>
        <v>???</v>
      </c>
      <c r="C104" s="181" t="str">
        <f t="shared" si="16"/>
        <v>???</v>
      </c>
      <c r="D104" s="208">
        <f t="shared" si="16"/>
        <v>0</v>
      </c>
      <c r="E104" s="195" t="e">
        <f t="shared" si="17"/>
        <v>#VALUE!</v>
      </c>
      <c r="F104" s="185" t="e">
        <f t="shared" si="18"/>
        <v>#VALUE!</v>
      </c>
      <c r="G104" s="185" t="e">
        <f t="shared" si="19"/>
        <v>#VALUE!</v>
      </c>
      <c r="H104" s="185" t="e">
        <f t="shared" si="20"/>
        <v>#VALUE!</v>
      </c>
      <c r="I104" s="185" t="e">
        <f t="shared" si="21"/>
        <v>#VALUE!</v>
      </c>
      <c r="J104" s="185" t="e">
        <f t="shared" si="22"/>
        <v>#VALUE!</v>
      </c>
      <c r="K104" s="185" t="e">
        <f t="shared" si="23"/>
        <v>#VALUE!</v>
      </c>
      <c r="L104" s="14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141">
        <v>8</v>
      </c>
      <c r="B105" s="181" t="str">
        <f t="shared" si="16"/>
        <v>???</v>
      </c>
      <c r="C105" s="181" t="str">
        <f t="shared" si="16"/>
        <v>???</v>
      </c>
      <c r="D105" s="208">
        <f t="shared" si="16"/>
        <v>0</v>
      </c>
      <c r="E105" s="195" t="e">
        <f t="shared" si="17"/>
        <v>#VALUE!</v>
      </c>
      <c r="F105" s="185" t="e">
        <f t="shared" si="18"/>
        <v>#VALUE!</v>
      </c>
      <c r="G105" s="185" t="e">
        <f t="shared" si="19"/>
        <v>#VALUE!</v>
      </c>
      <c r="H105" s="185" t="e">
        <f t="shared" si="20"/>
        <v>#VALUE!</v>
      </c>
      <c r="I105" s="185" t="e">
        <f t="shared" si="21"/>
        <v>#VALUE!</v>
      </c>
      <c r="J105" s="185" t="e">
        <f t="shared" si="22"/>
        <v>#VALUE!</v>
      </c>
      <c r="K105" s="185" t="e">
        <f t="shared" si="23"/>
        <v>#VALUE!</v>
      </c>
      <c r="L105" s="14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141">
        <v>9</v>
      </c>
      <c r="B106" s="181" t="str">
        <f t="shared" si="16"/>
        <v>???</v>
      </c>
      <c r="C106" s="181" t="str">
        <f t="shared" si="16"/>
        <v>???</v>
      </c>
      <c r="D106" s="208">
        <f t="shared" si="16"/>
        <v>0</v>
      </c>
      <c r="E106" s="195" t="e">
        <f t="shared" si="17"/>
        <v>#VALUE!</v>
      </c>
      <c r="F106" s="185" t="e">
        <f t="shared" si="18"/>
        <v>#VALUE!</v>
      </c>
      <c r="G106" s="185" t="e">
        <f t="shared" si="19"/>
        <v>#VALUE!</v>
      </c>
      <c r="H106" s="185" t="e">
        <f t="shared" si="20"/>
        <v>#VALUE!</v>
      </c>
      <c r="I106" s="185" t="e">
        <f t="shared" si="21"/>
        <v>#VALUE!</v>
      </c>
      <c r="J106" s="185" t="e">
        <f t="shared" si="22"/>
        <v>#VALUE!</v>
      </c>
      <c r="K106" s="185" t="e">
        <f t="shared" si="23"/>
        <v>#VALUE!</v>
      </c>
      <c r="L106" s="14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141">
        <v>10</v>
      </c>
      <c r="B107" s="181" t="str">
        <f t="shared" si="16"/>
        <v>riso </v>
      </c>
      <c r="C107" s="181" t="str">
        <f t="shared" si="16"/>
        <v>somm. perm.</v>
      </c>
      <c r="D107" s="209">
        <f t="shared" si="16"/>
        <v>0</v>
      </c>
      <c r="E107" s="210" t="e">
        <f t="shared" si="17"/>
        <v>#VALUE!</v>
      </c>
      <c r="F107" s="211" t="e">
        <f t="shared" si="18"/>
        <v>#VALUE!</v>
      </c>
      <c r="G107" s="211" t="e">
        <f t="shared" si="19"/>
        <v>#VALUE!</v>
      </c>
      <c r="H107" s="211" t="e">
        <f t="shared" si="20"/>
        <v>#VALUE!</v>
      </c>
      <c r="I107" s="211" t="e">
        <f t="shared" si="21"/>
        <v>#VALUE!</v>
      </c>
      <c r="J107" s="211" t="e">
        <f t="shared" si="22"/>
        <v>#VALUE!</v>
      </c>
      <c r="K107" s="211" t="e">
        <f t="shared" si="23"/>
        <v>#VALUE!</v>
      </c>
      <c r="L107" s="14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32"/>
      <c r="B108" s="32"/>
      <c r="C108" s="169" t="s">
        <v>89</v>
      </c>
      <c r="D108" s="212">
        <f>+D56</f>
        <v>0</v>
      </c>
      <c r="E108" s="213"/>
      <c r="F108" s="214"/>
      <c r="G108" s="194"/>
      <c r="H108" s="194"/>
      <c r="I108" s="194"/>
      <c r="J108" s="194"/>
      <c r="K108" s="194"/>
      <c r="L108" s="21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32"/>
      <c r="B109" s="1"/>
      <c r="C109" s="32"/>
      <c r="D109" s="32"/>
      <c r="E109" s="169" t="s">
        <v>118</v>
      </c>
      <c r="F109" s="204" t="e">
        <f aca="true" t="shared" si="24" ref="F109:K109">SUM(F98:F107)</f>
        <v>#VALUE!</v>
      </c>
      <c r="G109" s="204" t="e">
        <f t="shared" si="24"/>
        <v>#VALUE!</v>
      </c>
      <c r="H109" s="204" t="e">
        <f t="shared" si="24"/>
        <v>#VALUE!</v>
      </c>
      <c r="I109" s="204" t="e">
        <f t="shared" si="24"/>
        <v>#VALUE!</v>
      </c>
      <c r="J109" s="204" t="e">
        <f t="shared" si="24"/>
        <v>#VALUE!</v>
      </c>
      <c r="K109" s="204" t="e">
        <f t="shared" si="24"/>
        <v>#VALUE!</v>
      </c>
      <c r="L109" s="14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32"/>
      <c r="B110" s="32"/>
      <c r="C110" s="169"/>
      <c r="D110" s="204"/>
      <c r="E110" s="216" t="s">
        <v>119</v>
      </c>
      <c r="F110" s="217" t="e">
        <f>+F109/D56</f>
        <v>#VALUE!</v>
      </c>
      <c r="G110" s="217" t="e">
        <f>+G109/D56</f>
        <v>#VALUE!</v>
      </c>
      <c r="H110" s="217" t="e">
        <f>+H109/D56</f>
        <v>#VALUE!</v>
      </c>
      <c r="I110" s="217" t="e">
        <f>+I109/D56</f>
        <v>#VALUE!</v>
      </c>
      <c r="J110" s="217" t="e">
        <f>+J109/D56</f>
        <v>#VALUE!</v>
      </c>
      <c r="K110" s="217" t="e">
        <f>+K109/D56</f>
        <v>#VALUE!</v>
      </c>
      <c r="L110" s="14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32"/>
      <c r="B111" s="32"/>
      <c r="C111" s="169"/>
      <c r="D111" s="204"/>
      <c r="E111" s="216"/>
      <c r="F111" s="217"/>
      <c r="G111" s="217"/>
      <c r="H111" s="217"/>
      <c r="I111" s="217"/>
      <c r="J111" s="217"/>
      <c r="K111" s="217"/>
      <c r="L111" s="14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32"/>
      <c r="B112" s="32"/>
      <c r="C112" s="169"/>
      <c r="D112" s="204"/>
      <c r="E112" s="216"/>
      <c r="F112" s="217"/>
      <c r="G112" s="217"/>
      <c r="H112" s="217"/>
      <c r="I112" s="217"/>
      <c r="J112" s="217"/>
      <c r="K112" s="217"/>
      <c r="L112" s="14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32"/>
      <c r="B113" s="32"/>
      <c r="C113" s="169"/>
      <c r="D113" s="204"/>
      <c r="E113" s="32"/>
      <c r="F113" s="141"/>
      <c r="G113" s="171"/>
      <c r="H113" s="141"/>
      <c r="I113" s="141"/>
      <c r="J113" s="14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2.75" customHeight="1">
      <c r="B114" s="32"/>
      <c r="C114" s="169"/>
      <c r="D114" s="204"/>
      <c r="E114" s="32"/>
      <c r="F114" s="141"/>
      <c r="G114" s="171"/>
      <c r="H114" s="141"/>
      <c r="I114" s="141"/>
      <c r="J114" s="141"/>
      <c r="K114" s="218" t="str">
        <f>+C13</f>
        <v>???</v>
      </c>
      <c r="L114" s="219" t="str">
        <f>+C14</f>
        <v>???</v>
      </c>
      <c r="M114" s="172" t="s">
        <v>120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173" t="s">
        <v>121</v>
      </c>
      <c r="C115" s="169"/>
      <c r="D115" s="204"/>
      <c r="E115" s="32"/>
      <c r="F115" s="141"/>
      <c r="G115" s="171"/>
      <c r="H115" s="141"/>
      <c r="I115" s="141"/>
      <c r="J115" s="14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6.5" customHeight="1">
      <c r="A116" s="31" t="s">
        <v>122</v>
      </c>
      <c r="B116" s="1"/>
      <c r="C116" s="32"/>
      <c r="D116" s="32"/>
      <c r="E116" s="32"/>
      <c r="F116" s="32"/>
      <c r="G116" s="32"/>
      <c r="H116" s="32"/>
      <c r="I116" s="32"/>
      <c r="J116" s="32"/>
      <c r="K116" s="32"/>
      <c r="L116" s="141"/>
      <c r="M116" s="220" t="s">
        <v>123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174"/>
      <c r="B117" s="1"/>
      <c r="C117" s="32"/>
      <c r="D117" s="32"/>
      <c r="E117" s="32"/>
      <c r="F117" s="32"/>
      <c r="G117" s="32"/>
      <c r="H117" s="32"/>
      <c r="I117" s="32"/>
      <c r="J117" s="32"/>
      <c r="K117" s="32"/>
      <c r="L117" s="141"/>
      <c r="M117" s="2"/>
      <c r="N117" s="220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174"/>
      <c r="B118" s="1"/>
      <c r="C118" s="32"/>
      <c r="D118" s="32"/>
      <c r="E118" s="32"/>
      <c r="F118" s="32"/>
      <c r="G118" s="32"/>
      <c r="H118" s="32"/>
      <c r="I118" s="32"/>
      <c r="J118" s="32"/>
      <c r="K118" s="32"/>
      <c r="L118" s="141"/>
      <c r="M118" s="221" t="s">
        <v>124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174"/>
      <c r="B119" s="175" t="s">
        <v>125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141"/>
      <c r="M119" s="6"/>
      <c r="N119" s="6"/>
      <c r="O119" s="6"/>
      <c r="P119" s="6"/>
      <c r="Q119" s="6"/>
      <c r="R119" s="6"/>
      <c r="S119" s="6"/>
      <c r="T119" s="6"/>
      <c r="U119" s="6"/>
      <c r="V119" s="2"/>
      <c r="W119" s="2"/>
    </row>
    <row r="120" spans="1:23" ht="12.75" customHeight="1">
      <c r="A120" s="32"/>
      <c r="B120" s="176"/>
      <c r="C120" s="32"/>
      <c r="D120" s="32"/>
      <c r="E120" s="32"/>
      <c r="F120" s="32"/>
      <c r="G120" s="32"/>
      <c r="H120" s="32"/>
      <c r="I120" s="32"/>
      <c r="J120" s="32"/>
      <c r="K120" s="32"/>
      <c r="L120" s="141"/>
      <c r="M120" s="6"/>
      <c r="N120" s="6"/>
      <c r="O120" s="222" t="s">
        <v>126</v>
      </c>
      <c r="P120" s="6"/>
      <c r="Q120" s="6"/>
      <c r="R120" s="6"/>
      <c r="S120" s="223"/>
      <c r="T120" s="6"/>
      <c r="U120" s="6"/>
      <c r="V120" s="2"/>
      <c r="W120" s="2"/>
    </row>
    <row r="121" spans="1:23" ht="12.75" customHeight="1">
      <c r="A121" s="32"/>
      <c r="B121" s="143" t="s">
        <v>74</v>
      </c>
      <c r="C121" s="143" t="s">
        <v>75</v>
      </c>
      <c r="D121" s="142"/>
      <c r="E121" s="142"/>
      <c r="F121" s="142"/>
      <c r="G121" s="143" t="s">
        <v>97</v>
      </c>
      <c r="H121" s="142"/>
      <c r="I121" s="143"/>
      <c r="J121" s="143"/>
      <c r="K121" s="144"/>
      <c r="L121" s="144"/>
      <c r="M121" s="6"/>
      <c r="N121" s="224" t="s">
        <v>39</v>
      </c>
      <c r="O121" s="6"/>
      <c r="P121" s="224" t="s">
        <v>67</v>
      </c>
      <c r="Q121" s="6"/>
      <c r="R121" s="224" t="s">
        <v>68</v>
      </c>
      <c r="S121" s="6"/>
      <c r="T121" s="125" t="s">
        <v>67</v>
      </c>
      <c r="U121" s="6"/>
      <c r="V121" s="2"/>
      <c r="W121" s="2"/>
    </row>
    <row r="122" spans="1:23" ht="12.75" customHeight="1">
      <c r="A122" s="32"/>
      <c r="B122" s="143"/>
      <c r="C122" s="143" t="s">
        <v>79</v>
      </c>
      <c r="D122" s="142"/>
      <c r="E122" s="142"/>
      <c r="F122" s="144" t="s">
        <v>98</v>
      </c>
      <c r="G122" s="144" t="s">
        <v>99</v>
      </c>
      <c r="H122" s="144" t="s">
        <v>100</v>
      </c>
      <c r="I122" s="144" t="s">
        <v>101</v>
      </c>
      <c r="J122" s="144" t="s">
        <v>102</v>
      </c>
      <c r="K122" s="144" t="s">
        <v>103</v>
      </c>
      <c r="L122" s="144" t="s">
        <v>58</v>
      </c>
      <c r="M122" s="71" t="s">
        <v>35</v>
      </c>
      <c r="N122" s="225"/>
      <c r="O122" s="6"/>
      <c r="P122" s="224" t="s">
        <v>127</v>
      </c>
      <c r="Q122" s="6"/>
      <c r="R122" s="224" t="s">
        <v>127</v>
      </c>
      <c r="S122" s="6"/>
      <c r="T122" s="125" t="s">
        <v>105</v>
      </c>
      <c r="U122" s="6"/>
      <c r="V122" s="2"/>
      <c r="W122" s="2"/>
    </row>
    <row r="123" spans="1:23" ht="12.75" customHeight="1">
      <c r="A123" s="141">
        <v>1</v>
      </c>
      <c r="B123" s="171" t="str">
        <f aca="true" t="shared" si="25" ref="B123:C132">+B46</f>
        <v>???</v>
      </c>
      <c r="C123" s="171" t="str">
        <f t="shared" si="25"/>
        <v>???</v>
      </c>
      <c r="D123" s="32"/>
      <c r="E123" s="32"/>
      <c r="F123" s="182">
        <v>0</v>
      </c>
      <c r="G123" s="183">
        <v>0</v>
      </c>
      <c r="H123" s="183">
        <v>0</v>
      </c>
      <c r="I123" s="183">
        <v>0</v>
      </c>
      <c r="J123" s="183">
        <v>0</v>
      </c>
      <c r="K123" s="184">
        <v>0</v>
      </c>
      <c r="L123" s="185">
        <f aca="true" t="shared" si="26" ref="L123:L132">SUM(F123:K123)</f>
        <v>0</v>
      </c>
      <c r="M123" s="224" t="s">
        <v>113</v>
      </c>
      <c r="N123" s="200" t="s">
        <v>84</v>
      </c>
      <c r="O123" s="6"/>
      <c r="P123" s="200" t="s">
        <v>84</v>
      </c>
      <c r="Q123" s="6"/>
      <c r="R123" s="200" t="s">
        <v>84</v>
      </c>
      <c r="S123" s="6"/>
      <c r="T123" s="125" t="s">
        <v>84</v>
      </c>
      <c r="U123" s="6"/>
      <c r="V123" s="2"/>
      <c r="W123" s="2"/>
    </row>
    <row r="124" spans="1:23" ht="12.75" customHeight="1">
      <c r="A124" s="141">
        <v>2</v>
      </c>
      <c r="B124" s="171" t="str">
        <f t="shared" si="25"/>
        <v>???</v>
      </c>
      <c r="C124" s="171" t="str">
        <f t="shared" si="25"/>
        <v>???</v>
      </c>
      <c r="D124" s="141"/>
      <c r="E124" s="32"/>
      <c r="F124" s="188">
        <v>0</v>
      </c>
      <c r="G124" s="189">
        <v>0</v>
      </c>
      <c r="H124" s="189">
        <v>0</v>
      </c>
      <c r="I124" s="189">
        <v>0</v>
      </c>
      <c r="J124" s="189">
        <v>0</v>
      </c>
      <c r="K124" s="190">
        <v>0</v>
      </c>
      <c r="L124" s="185">
        <f t="shared" si="26"/>
        <v>0</v>
      </c>
      <c r="M124" s="201">
        <v>0</v>
      </c>
      <c r="N124" s="226">
        <v>1</v>
      </c>
      <c r="O124" s="6"/>
      <c r="P124" s="206">
        <v>1</v>
      </c>
      <c r="Q124" s="6"/>
      <c r="R124" s="206">
        <v>1</v>
      </c>
      <c r="S124" s="6"/>
      <c r="T124" s="227">
        <f aca="true" t="shared" si="27" ref="T124:T136">+P124+(1-P124)*0.5</f>
        <v>1</v>
      </c>
      <c r="U124" s="6"/>
      <c r="V124" s="2"/>
      <c r="W124" s="2"/>
    </row>
    <row r="125" spans="1:23" ht="12.75" customHeight="1">
      <c r="A125" s="141">
        <v>3</v>
      </c>
      <c r="B125" s="171" t="str">
        <f t="shared" si="25"/>
        <v>???</v>
      </c>
      <c r="C125" s="171" t="str">
        <f t="shared" si="25"/>
        <v>???</v>
      </c>
      <c r="D125" s="32"/>
      <c r="E125" s="32"/>
      <c r="F125" s="188">
        <v>0</v>
      </c>
      <c r="G125" s="189">
        <v>0</v>
      </c>
      <c r="H125" s="189">
        <v>0</v>
      </c>
      <c r="I125" s="189">
        <v>0</v>
      </c>
      <c r="J125" s="189">
        <v>0</v>
      </c>
      <c r="K125" s="190">
        <v>0</v>
      </c>
      <c r="L125" s="185">
        <f t="shared" si="26"/>
        <v>0</v>
      </c>
      <c r="M125" s="201">
        <v>0.25</v>
      </c>
      <c r="N125" s="226">
        <v>0.9958741875</v>
      </c>
      <c r="O125" s="6"/>
      <c r="P125" s="206" t="e">
        <f>+(H27*O27+(D27*C36/100*P27+D27*D36/100*Q27+D27*E36/100*R27))/(D27+H27)</f>
        <v>#DIV/0!</v>
      </c>
      <c r="Q125" s="6"/>
      <c r="R125" s="206">
        <f>+(((K27*N27+H27*O27+(D27*C36/100*P27+D27*D36/100*Q27+D27*E36/100*R27))/100))</f>
        <v>0</v>
      </c>
      <c r="S125" s="6"/>
      <c r="T125" s="227" t="e">
        <f t="shared" si="27"/>
        <v>#DIV/0!</v>
      </c>
      <c r="U125" s="6"/>
      <c r="V125" s="2"/>
      <c r="W125" s="2"/>
    </row>
    <row r="126" spans="1:23" ht="12.75" customHeight="1">
      <c r="A126" s="141">
        <v>4</v>
      </c>
      <c r="B126" s="171" t="str">
        <f t="shared" si="25"/>
        <v>???</v>
      </c>
      <c r="C126" s="171" t="str">
        <f t="shared" si="25"/>
        <v>???</v>
      </c>
      <c r="D126" s="141"/>
      <c r="E126" s="32"/>
      <c r="F126" s="188">
        <v>0</v>
      </c>
      <c r="G126" s="189">
        <v>0</v>
      </c>
      <c r="H126" s="189">
        <v>0</v>
      </c>
      <c r="I126" s="189">
        <v>0</v>
      </c>
      <c r="J126" s="189">
        <v>0</v>
      </c>
      <c r="K126" s="190">
        <v>0</v>
      </c>
      <c r="L126" s="185">
        <f t="shared" si="26"/>
        <v>0</v>
      </c>
      <c r="M126" s="201">
        <v>0.5</v>
      </c>
      <c r="N126" s="226">
        <v>0.99204275</v>
      </c>
      <c r="O126" s="6"/>
      <c r="P126" s="206" t="e">
        <f>+(H27*O28+(D27*C36/100*P28+D27*D36/100*Q28+D27*E36/100*R28))/(D27+H27)</f>
        <v>#DIV/0!</v>
      </c>
      <c r="Q126" s="6"/>
      <c r="R126" s="206">
        <f>+(((K27*N28+H27*O28+(D27*C36/100*P28+D27*D36/100*Q28+D27*E36/100*R28))/100))</f>
        <v>0</v>
      </c>
      <c r="S126" s="6"/>
      <c r="T126" s="227" t="e">
        <f t="shared" si="27"/>
        <v>#DIV/0!</v>
      </c>
      <c r="U126" s="6"/>
      <c r="V126" s="2"/>
      <c r="W126" s="2"/>
    </row>
    <row r="127" spans="1:23" ht="12.75" customHeight="1">
      <c r="A127" s="141">
        <v>5</v>
      </c>
      <c r="B127" s="171" t="str">
        <f t="shared" si="25"/>
        <v>???</v>
      </c>
      <c r="C127" s="171" t="str">
        <f t="shared" si="25"/>
        <v>???</v>
      </c>
      <c r="D127" s="141"/>
      <c r="E127" s="32"/>
      <c r="F127" s="188">
        <v>0</v>
      </c>
      <c r="G127" s="189">
        <v>0</v>
      </c>
      <c r="H127" s="189">
        <v>0</v>
      </c>
      <c r="I127" s="189">
        <v>0</v>
      </c>
      <c r="J127" s="189">
        <v>0</v>
      </c>
      <c r="K127" s="190">
        <v>0</v>
      </c>
      <c r="L127" s="185">
        <f t="shared" si="26"/>
        <v>0</v>
      </c>
      <c r="M127" s="201">
        <v>0.75</v>
      </c>
      <c r="N127" s="226">
        <v>0.9885056875</v>
      </c>
      <c r="O127" s="6"/>
      <c r="P127" s="206" t="e">
        <f>+(H27*O29+(D27*C36/100*P29+D27*D36/100*Q29+D27*E36/100*R29))/(D27+H27)</f>
        <v>#DIV/0!</v>
      </c>
      <c r="Q127" s="6"/>
      <c r="R127" s="206">
        <f>+(((K27*N29+H27*O29+(D27*C36/100*P29+D27*D36/100*Q29+D27*E36/100*R29))/100))</f>
        <v>0</v>
      </c>
      <c r="S127" s="6"/>
      <c r="T127" s="227" t="e">
        <f t="shared" si="27"/>
        <v>#DIV/0!</v>
      </c>
      <c r="U127" s="6"/>
      <c r="V127" s="2"/>
      <c r="W127" s="2"/>
    </row>
    <row r="128" spans="1:23" ht="12.75" customHeight="1">
      <c r="A128" s="141">
        <v>6</v>
      </c>
      <c r="B128" s="171" t="str">
        <f t="shared" si="25"/>
        <v>???</v>
      </c>
      <c r="C128" s="171" t="str">
        <f t="shared" si="25"/>
        <v>???</v>
      </c>
      <c r="D128" s="141"/>
      <c r="E128" s="32"/>
      <c r="F128" s="188">
        <v>0</v>
      </c>
      <c r="G128" s="189">
        <v>0</v>
      </c>
      <c r="H128" s="189">
        <v>0</v>
      </c>
      <c r="I128" s="189">
        <v>0</v>
      </c>
      <c r="J128" s="189">
        <v>0</v>
      </c>
      <c r="K128" s="190">
        <v>0</v>
      </c>
      <c r="L128" s="185">
        <f t="shared" si="26"/>
        <v>0</v>
      </c>
      <c r="M128" s="201">
        <v>1</v>
      </c>
      <c r="N128" s="226">
        <v>0.985263</v>
      </c>
      <c r="O128" s="6"/>
      <c r="P128" s="206" t="e">
        <f>+(H27*O30+(D27*C36/100*P30+D27*D36/100*Q30+D27*E36/100*R30))/(D27+H27)</f>
        <v>#DIV/0!</v>
      </c>
      <c r="Q128" s="6"/>
      <c r="R128" s="206">
        <f>+(((K27*N30+H27*O30+(D27*C36/100*P30+D27*D36/100*Q30+D27*E36/100*R30))/100))</f>
        <v>0</v>
      </c>
      <c r="S128" s="6"/>
      <c r="T128" s="227" t="e">
        <f t="shared" si="27"/>
        <v>#DIV/0!</v>
      </c>
      <c r="U128" s="6"/>
      <c r="V128" s="2"/>
      <c r="W128" s="2"/>
    </row>
    <row r="129" spans="1:23" ht="12.75" customHeight="1">
      <c r="A129" s="141">
        <v>7</v>
      </c>
      <c r="B129" s="171" t="str">
        <f t="shared" si="25"/>
        <v>???</v>
      </c>
      <c r="C129" s="171" t="str">
        <f t="shared" si="25"/>
        <v>???</v>
      </c>
      <c r="D129" s="141"/>
      <c r="E129" s="32"/>
      <c r="F129" s="188">
        <v>0</v>
      </c>
      <c r="G129" s="189">
        <v>0</v>
      </c>
      <c r="H129" s="189">
        <v>0</v>
      </c>
      <c r="I129" s="189">
        <v>0</v>
      </c>
      <c r="J129" s="189">
        <v>0</v>
      </c>
      <c r="K129" s="190">
        <v>0</v>
      </c>
      <c r="L129" s="185">
        <f t="shared" si="26"/>
        <v>0</v>
      </c>
      <c r="M129" s="201">
        <v>1.25</v>
      </c>
      <c r="N129" s="226">
        <v>0.9823146875</v>
      </c>
      <c r="O129" s="6"/>
      <c r="P129" s="206" t="e">
        <f>+(H27*O31+(D27*C36/100*P31+D27*D36/100*Q31+D27*E36/100*R31))/(D27+H27)</f>
        <v>#DIV/0!</v>
      </c>
      <c r="Q129" s="6"/>
      <c r="R129" s="206">
        <f>+(((K27*N31+H27*O31+(D27*C36/100*P31+D27*D36/100*Q31+D27*E36/100*R31))/100))</f>
        <v>0</v>
      </c>
      <c r="S129" s="6"/>
      <c r="T129" s="227" t="e">
        <f t="shared" si="27"/>
        <v>#DIV/0!</v>
      </c>
      <c r="U129" s="6"/>
      <c r="V129" s="2"/>
      <c r="W129" s="2"/>
    </row>
    <row r="130" spans="1:23" ht="12.75" customHeight="1">
      <c r="A130" s="141">
        <v>8</v>
      </c>
      <c r="B130" s="171" t="str">
        <f t="shared" si="25"/>
        <v>???</v>
      </c>
      <c r="C130" s="171" t="str">
        <f t="shared" si="25"/>
        <v>???</v>
      </c>
      <c r="D130" s="141"/>
      <c r="E130" s="32"/>
      <c r="F130" s="188">
        <v>0</v>
      </c>
      <c r="G130" s="189">
        <v>0</v>
      </c>
      <c r="H130" s="189">
        <v>0</v>
      </c>
      <c r="I130" s="189">
        <v>0</v>
      </c>
      <c r="J130" s="189">
        <v>0</v>
      </c>
      <c r="K130" s="190">
        <v>0</v>
      </c>
      <c r="L130" s="185">
        <f t="shared" si="26"/>
        <v>0</v>
      </c>
      <c r="M130" s="201">
        <v>1.5</v>
      </c>
      <c r="N130" s="226">
        <v>0.97966075</v>
      </c>
      <c r="O130" s="6"/>
      <c r="P130" s="206" t="e">
        <f>+(H27*O32+(D27*C36/100*P32+D27*D36/100*Q32+D27*E36/100*R32))/(D27+H27)</f>
        <v>#DIV/0!</v>
      </c>
      <c r="Q130" s="6"/>
      <c r="R130" s="206">
        <f>+(((K27*N32+H27*O32+(D27*C36/100*P32+D27*D36/100*Q32+D27*E36/100*R32))/100))</f>
        <v>0</v>
      </c>
      <c r="S130" s="6"/>
      <c r="T130" s="227" t="e">
        <f t="shared" si="27"/>
        <v>#DIV/0!</v>
      </c>
      <c r="U130" s="6"/>
      <c r="V130" s="2"/>
      <c r="W130" s="2"/>
    </row>
    <row r="131" spans="1:23" ht="12.75" customHeight="1">
      <c r="A131" s="141">
        <v>9</v>
      </c>
      <c r="B131" s="171" t="str">
        <f t="shared" si="25"/>
        <v>???</v>
      </c>
      <c r="C131" s="171" t="str">
        <f t="shared" si="25"/>
        <v>???</v>
      </c>
      <c r="D131" s="141"/>
      <c r="E131" s="32"/>
      <c r="F131" s="188">
        <v>0</v>
      </c>
      <c r="G131" s="189">
        <v>0</v>
      </c>
      <c r="H131" s="189">
        <v>0</v>
      </c>
      <c r="I131" s="189">
        <v>0</v>
      </c>
      <c r="J131" s="189">
        <v>0</v>
      </c>
      <c r="K131" s="190">
        <v>0</v>
      </c>
      <c r="L131" s="185">
        <f t="shared" si="26"/>
        <v>0</v>
      </c>
      <c r="M131" s="201">
        <v>1.75</v>
      </c>
      <c r="N131" s="226">
        <v>0.9773011875</v>
      </c>
      <c r="O131" s="6"/>
      <c r="P131" s="206" t="e">
        <f>+(H27*O33+(D27*C36/100*P33+D27*D36/100*Q33+D27*E36/100*R33))/(D27+H27)</f>
        <v>#DIV/0!</v>
      </c>
      <c r="Q131" s="6"/>
      <c r="R131" s="206">
        <f>+(((K27*N33+H27*O33+(D27*C36/100*P33+D27*D36/100*Q33+D27*E36/100*R33))/100))</f>
        <v>0</v>
      </c>
      <c r="S131" s="6"/>
      <c r="T131" s="227" t="e">
        <f t="shared" si="27"/>
        <v>#DIV/0!</v>
      </c>
      <c r="U131" s="6"/>
      <c r="V131" s="2"/>
      <c r="W131" s="2"/>
    </row>
    <row r="132" spans="1:23" ht="12.75" customHeight="1">
      <c r="A132" s="141">
        <v>10</v>
      </c>
      <c r="B132" s="171" t="str">
        <f t="shared" si="25"/>
        <v>riso </v>
      </c>
      <c r="C132" s="171" t="str">
        <f t="shared" si="25"/>
        <v>somm. perm.</v>
      </c>
      <c r="D132" s="141"/>
      <c r="E132" s="32"/>
      <c r="F132" s="193">
        <f aca="true" t="shared" si="28" ref="F132:K132">+D557</f>
        <v>0</v>
      </c>
      <c r="G132" s="193">
        <f t="shared" si="28"/>
        <v>0</v>
      </c>
      <c r="H132" s="193">
        <f t="shared" si="28"/>
        <v>0</v>
      </c>
      <c r="I132" s="193">
        <f t="shared" si="28"/>
        <v>0</v>
      </c>
      <c r="J132" s="193">
        <f t="shared" si="28"/>
        <v>0</v>
      </c>
      <c r="K132" s="193">
        <f t="shared" si="28"/>
        <v>0</v>
      </c>
      <c r="L132" s="185">
        <f t="shared" si="26"/>
        <v>0</v>
      </c>
      <c r="M132" s="201">
        <v>2</v>
      </c>
      <c r="N132" s="226">
        <v>0.975236</v>
      </c>
      <c r="O132" s="6"/>
      <c r="P132" s="206" t="e">
        <f>+(H27*O34+(D27*C36/100*P34+D27*D36/100*Q34+D27*E36/100*R34))/(D27+H27)</f>
        <v>#DIV/0!</v>
      </c>
      <c r="Q132" s="6"/>
      <c r="R132" s="206">
        <f>+(((K27*N34+H27*O34+(D27*C36/100*P34+D27*D36/100*Q34+D27*E36/100*R34))/100))</f>
        <v>0</v>
      </c>
      <c r="S132" s="6"/>
      <c r="T132" s="227" t="e">
        <f t="shared" si="27"/>
        <v>#DIV/0!</v>
      </c>
      <c r="U132" s="6"/>
      <c r="V132" s="2"/>
      <c r="W132" s="2"/>
    </row>
    <row r="133" spans="1:23" ht="12.75" customHeight="1">
      <c r="A133" s="141"/>
      <c r="B133" s="171"/>
      <c r="C133" s="171"/>
      <c r="D133" s="141"/>
      <c r="E133" s="32"/>
      <c r="F133" s="194"/>
      <c r="G133" s="194"/>
      <c r="H133" s="194"/>
      <c r="I133" s="194"/>
      <c r="J133" s="194"/>
      <c r="K133" s="194"/>
      <c r="L133" s="185"/>
      <c r="M133" s="201">
        <v>2.25</v>
      </c>
      <c r="N133" s="226">
        <v>0.9734651875</v>
      </c>
      <c r="O133" s="6"/>
      <c r="P133" s="206" t="e">
        <f>+(H27*O35+(D27*C36/100*P35+D27*D36/100*Q35+D27*E36/100*R35))/(D27+H27)</f>
        <v>#DIV/0!</v>
      </c>
      <c r="Q133" s="6"/>
      <c r="R133" s="206">
        <f>+(((K27*N35+H27*O35+(D27*C36/100*P35+D27*D36/100*Q35+D27*E36/100*R35))/100))</f>
        <v>0</v>
      </c>
      <c r="S133" s="6"/>
      <c r="T133" s="227" t="e">
        <f t="shared" si="27"/>
        <v>#DIV/0!</v>
      </c>
      <c r="U133" s="6"/>
      <c r="V133" s="2"/>
      <c r="W133" s="2"/>
    </row>
    <row r="134" spans="1:23" ht="12.75" customHeight="1">
      <c r="A134" s="141"/>
      <c r="B134" s="171"/>
      <c r="C134" s="171"/>
      <c r="D134" s="141"/>
      <c r="E134" s="32"/>
      <c r="F134" s="194"/>
      <c r="G134" s="194"/>
      <c r="H134" s="194"/>
      <c r="I134" s="194"/>
      <c r="J134" s="194"/>
      <c r="K134" s="194"/>
      <c r="L134" s="185"/>
      <c r="M134" s="201">
        <v>2.5</v>
      </c>
      <c r="N134" s="226">
        <v>0.97198875</v>
      </c>
      <c r="O134" s="6"/>
      <c r="P134" s="206" t="e">
        <f>+(H27*O36+(D27*C36/100*P36+D27*D36/100*Q36+D27*E36/100*R36))/(D27+H27)</f>
        <v>#DIV/0!</v>
      </c>
      <c r="Q134" s="6"/>
      <c r="R134" s="206">
        <f>+(((K27*N36+H27*O36+(D27*C36/100*P36+D27*D36/100*Q36+D27*E36/100*R36))/100))</f>
        <v>0</v>
      </c>
      <c r="S134" s="6"/>
      <c r="T134" s="227" t="e">
        <f t="shared" si="27"/>
        <v>#DIV/0!</v>
      </c>
      <c r="U134" s="6"/>
      <c r="V134" s="2"/>
      <c r="W134" s="2"/>
    </row>
    <row r="135" spans="1:23" ht="12.75" customHeight="1">
      <c r="A135" s="141"/>
      <c r="B135" s="171"/>
      <c r="C135" s="171"/>
      <c r="D135" s="141"/>
      <c r="E135" s="32"/>
      <c r="F135" s="194"/>
      <c r="G135" s="194"/>
      <c r="H135" s="194"/>
      <c r="I135" s="194"/>
      <c r="J135" s="194"/>
      <c r="K135" s="194"/>
      <c r="L135" s="185"/>
      <c r="M135" s="201">
        <v>2.75</v>
      </c>
      <c r="N135" s="226">
        <v>0.9708066875</v>
      </c>
      <c r="O135" s="6"/>
      <c r="P135" s="206" t="e">
        <f>+(H27*O37+(D27*C36/100*P37+D27*D36/100*Q37+D27*E36/100*R37))/(D27+H27)</f>
        <v>#DIV/0!</v>
      </c>
      <c r="Q135" s="6"/>
      <c r="R135" s="206">
        <f>+(((K27*N37+H27*O37+(D27*C36/100*P37+D27*D36/100*Q37+D27*E36/100*R37))/100))</f>
        <v>0</v>
      </c>
      <c r="S135" s="6"/>
      <c r="T135" s="227" t="e">
        <f t="shared" si="27"/>
        <v>#DIV/0!</v>
      </c>
      <c r="U135" s="6"/>
      <c r="V135" s="2"/>
      <c r="W135" s="2"/>
    </row>
    <row r="136" spans="1:23" ht="15" customHeight="1">
      <c r="A136" s="141"/>
      <c r="B136" s="175" t="s">
        <v>128</v>
      </c>
      <c r="C136" s="171"/>
      <c r="D136" s="141"/>
      <c r="E136" s="32"/>
      <c r="F136" s="194"/>
      <c r="G136" s="194"/>
      <c r="H136" s="194"/>
      <c r="I136" s="194"/>
      <c r="J136" s="194"/>
      <c r="K136" s="194"/>
      <c r="L136" s="185"/>
      <c r="M136" s="201">
        <v>3</v>
      </c>
      <c r="N136" s="226">
        <v>0.969919</v>
      </c>
      <c r="O136" s="6"/>
      <c r="P136" s="206" t="e">
        <f>+(H27*O38+(D27*C36/100*P38+D27*D36/100*Q38+D27*E36/100*R38))/(D27+H27)</f>
        <v>#DIV/0!</v>
      </c>
      <c r="Q136" s="6"/>
      <c r="R136" s="206">
        <f>+(((K27*N38+H27*O38+(D27*C36/100*P38+D27*D36/100*Q38+D27*E36/100*R38))/100))</f>
        <v>0</v>
      </c>
      <c r="S136" s="6"/>
      <c r="T136" s="227" t="e">
        <f t="shared" si="27"/>
        <v>#DIV/0!</v>
      </c>
      <c r="U136" s="6"/>
      <c r="V136" s="2"/>
      <c r="W136" s="2"/>
    </row>
    <row r="137" spans="1:23" ht="12.75" customHeight="1">
      <c r="A137" s="32"/>
      <c r="B137" s="176"/>
      <c r="C137" s="32"/>
      <c r="D137" s="32"/>
      <c r="E137" s="32"/>
      <c r="F137" s="32"/>
      <c r="G137" s="32"/>
      <c r="H137" s="32"/>
      <c r="I137" s="32"/>
      <c r="J137" s="32"/>
      <c r="K137" s="32"/>
      <c r="L137" s="141"/>
      <c r="M137" s="6"/>
      <c r="N137" s="6"/>
      <c r="O137" s="6"/>
      <c r="P137" s="6"/>
      <c r="Q137" s="6"/>
      <c r="R137" s="6"/>
      <c r="S137" s="6"/>
      <c r="T137" s="6"/>
      <c r="U137" s="6"/>
      <c r="V137" s="2"/>
      <c r="W137" s="2"/>
    </row>
    <row r="138" spans="1:23" ht="12.75" customHeight="1">
      <c r="A138" s="32"/>
      <c r="B138" s="143" t="s">
        <v>74</v>
      </c>
      <c r="C138" s="143" t="s">
        <v>75</v>
      </c>
      <c r="D138" s="142"/>
      <c r="E138" s="142"/>
      <c r="F138" s="142"/>
      <c r="G138" s="143" t="s">
        <v>111</v>
      </c>
      <c r="H138" s="142"/>
      <c r="I138" s="143"/>
      <c r="J138" s="143"/>
      <c r="K138" s="144"/>
      <c r="L138" s="141"/>
      <c r="M138" s="6"/>
      <c r="N138" s="6"/>
      <c r="O138" s="222" t="s">
        <v>96</v>
      </c>
      <c r="P138" s="6"/>
      <c r="Q138" s="6"/>
      <c r="R138" s="6"/>
      <c r="S138" s="223"/>
      <c r="T138" s="6"/>
      <c r="U138" s="6"/>
      <c r="V138" s="2"/>
      <c r="W138" s="2"/>
    </row>
    <row r="139" spans="1:23" ht="12.75" customHeight="1">
      <c r="A139" s="32"/>
      <c r="B139" s="143"/>
      <c r="C139" s="143" t="s">
        <v>79</v>
      </c>
      <c r="D139" s="142"/>
      <c r="E139" s="142"/>
      <c r="F139" s="144" t="s">
        <v>98</v>
      </c>
      <c r="G139" s="144" t="s">
        <v>99</v>
      </c>
      <c r="H139" s="144" t="s">
        <v>100</v>
      </c>
      <c r="I139" s="144" t="s">
        <v>101</v>
      </c>
      <c r="J139" s="144" t="s">
        <v>102</v>
      </c>
      <c r="K139" s="144" t="s">
        <v>103</v>
      </c>
      <c r="L139" s="141"/>
      <c r="M139" s="6"/>
      <c r="N139" s="224" t="s">
        <v>39</v>
      </c>
      <c r="O139" s="6"/>
      <c r="P139" s="224" t="s">
        <v>67</v>
      </c>
      <c r="Q139" s="6"/>
      <c r="R139" s="224" t="s">
        <v>68</v>
      </c>
      <c r="S139" s="6"/>
      <c r="T139" s="125" t="s">
        <v>67</v>
      </c>
      <c r="U139" s="6"/>
      <c r="V139" s="2"/>
      <c r="W139" s="2"/>
    </row>
    <row r="140" spans="1:23" ht="12.75" customHeight="1">
      <c r="A140" s="141">
        <v>1</v>
      </c>
      <c r="B140" s="171" t="str">
        <f aca="true" t="shared" si="29" ref="B140:C149">+B46</f>
        <v>???</v>
      </c>
      <c r="C140" s="171" t="str">
        <f t="shared" si="29"/>
        <v>???</v>
      </c>
      <c r="D140" s="32"/>
      <c r="E140" s="32"/>
      <c r="F140" s="195">
        <f aca="true" t="shared" si="30" ref="F140:F149">+F123*10000/(86400*30)</f>
        <v>0</v>
      </c>
      <c r="G140" s="195">
        <f aca="true" t="shared" si="31" ref="G140:G149">+G123*10000/(86400*31)</f>
        <v>0</v>
      </c>
      <c r="H140" s="195">
        <f aca="true" t="shared" si="32" ref="H140:H149">+H123*10000/(86400*30)</f>
        <v>0</v>
      </c>
      <c r="I140" s="195">
        <f aca="true" t="shared" si="33" ref="I140:J149">+I123*10000/(86400*31)</f>
        <v>0</v>
      </c>
      <c r="J140" s="195">
        <f t="shared" si="33"/>
        <v>0</v>
      </c>
      <c r="K140" s="195">
        <f aca="true" t="shared" si="34" ref="K140:K149">+K123*10000/(86400*30)</f>
        <v>0</v>
      </c>
      <c r="L140" s="141"/>
      <c r="M140" s="196" t="s">
        <v>35</v>
      </c>
      <c r="N140" s="225"/>
      <c r="O140" s="6"/>
      <c r="P140" s="224" t="s">
        <v>127</v>
      </c>
      <c r="Q140" s="6"/>
      <c r="R140" s="224" t="s">
        <v>127</v>
      </c>
      <c r="S140" s="6"/>
      <c r="T140" s="125" t="s">
        <v>105</v>
      </c>
      <c r="U140" s="6"/>
      <c r="V140" s="2"/>
      <c r="W140" s="2"/>
    </row>
    <row r="141" spans="1:23" ht="12.75" customHeight="1">
      <c r="A141" s="141">
        <v>2</v>
      </c>
      <c r="B141" s="171" t="str">
        <f t="shared" si="29"/>
        <v>???</v>
      </c>
      <c r="C141" s="171" t="str">
        <f t="shared" si="29"/>
        <v>???</v>
      </c>
      <c r="D141" s="141"/>
      <c r="E141" s="32"/>
      <c r="F141" s="195">
        <f t="shared" si="30"/>
        <v>0</v>
      </c>
      <c r="G141" s="195">
        <f t="shared" si="31"/>
        <v>0</v>
      </c>
      <c r="H141" s="195">
        <f t="shared" si="32"/>
        <v>0</v>
      </c>
      <c r="I141" s="195">
        <f t="shared" si="33"/>
        <v>0</v>
      </c>
      <c r="J141" s="195">
        <f t="shared" si="33"/>
        <v>0</v>
      </c>
      <c r="K141" s="195">
        <f t="shared" si="34"/>
        <v>0</v>
      </c>
      <c r="L141" s="141"/>
      <c r="M141" s="224" t="s">
        <v>113</v>
      </c>
      <c r="N141" s="200" t="s">
        <v>84</v>
      </c>
      <c r="O141" s="6"/>
      <c r="P141" s="200" t="s">
        <v>84</v>
      </c>
      <c r="Q141" s="6"/>
      <c r="R141" s="200" t="s">
        <v>84</v>
      </c>
      <c r="S141" s="6"/>
      <c r="T141" s="125" t="s">
        <v>84</v>
      </c>
      <c r="U141" s="6"/>
      <c r="V141" s="2"/>
      <c r="W141" s="2"/>
    </row>
    <row r="142" spans="1:23" ht="12.75" customHeight="1">
      <c r="A142" s="141">
        <v>3</v>
      </c>
      <c r="B142" s="171" t="str">
        <f t="shared" si="29"/>
        <v>???</v>
      </c>
      <c r="C142" s="171" t="str">
        <f t="shared" si="29"/>
        <v>???</v>
      </c>
      <c r="D142" s="32"/>
      <c r="E142" s="32"/>
      <c r="F142" s="195">
        <f t="shared" si="30"/>
        <v>0</v>
      </c>
      <c r="G142" s="195">
        <f t="shared" si="31"/>
        <v>0</v>
      </c>
      <c r="H142" s="195">
        <f t="shared" si="32"/>
        <v>0</v>
      </c>
      <c r="I142" s="195">
        <f t="shared" si="33"/>
        <v>0</v>
      </c>
      <c r="J142" s="195">
        <f t="shared" si="33"/>
        <v>0</v>
      </c>
      <c r="K142" s="195">
        <f t="shared" si="34"/>
        <v>0</v>
      </c>
      <c r="L142" s="141"/>
      <c r="M142" s="201">
        <v>0</v>
      </c>
      <c r="N142" s="226">
        <v>1</v>
      </c>
      <c r="O142" s="6"/>
      <c r="P142" s="226">
        <v>1</v>
      </c>
      <c r="Q142" s="6"/>
      <c r="R142" s="226">
        <v>1</v>
      </c>
      <c r="S142" s="6"/>
      <c r="T142" s="227">
        <f aca="true" t="shared" si="35" ref="T142:T154">+P142+(1-P142)*0.5</f>
        <v>1</v>
      </c>
      <c r="U142" s="6"/>
      <c r="V142" s="2"/>
      <c r="W142" s="2"/>
    </row>
    <row r="143" spans="1:23" ht="12.75" customHeight="1">
      <c r="A143" s="141">
        <v>4</v>
      </c>
      <c r="B143" s="171" t="str">
        <f t="shared" si="29"/>
        <v>???</v>
      </c>
      <c r="C143" s="171" t="str">
        <f t="shared" si="29"/>
        <v>???</v>
      </c>
      <c r="D143" s="141"/>
      <c r="E143" s="32"/>
      <c r="F143" s="195">
        <f t="shared" si="30"/>
        <v>0</v>
      </c>
      <c r="G143" s="195">
        <f t="shared" si="31"/>
        <v>0</v>
      </c>
      <c r="H143" s="195">
        <f t="shared" si="32"/>
        <v>0</v>
      </c>
      <c r="I143" s="195">
        <f t="shared" si="33"/>
        <v>0</v>
      </c>
      <c r="J143" s="195">
        <f t="shared" si="33"/>
        <v>0</v>
      </c>
      <c r="K143" s="195">
        <f t="shared" si="34"/>
        <v>0</v>
      </c>
      <c r="L143" s="141"/>
      <c r="M143" s="201">
        <v>0.25</v>
      </c>
      <c r="N143" s="226">
        <v>0.9958741875</v>
      </c>
      <c r="O143" s="6"/>
      <c r="P143" s="206" t="e">
        <f>+(I242*O27+(F242*C36/100*P27+F242*D36/100*Q27+F242*E36/100*R27))/(F242+I242)</f>
        <v>#DIV/0!</v>
      </c>
      <c r="Q143" s="6"/>
      <c r="R143" s="206">
        <f>+(L242*N27+I242*O27+(F242*C36/100*P27+F242*D36/100*Q27+F242*E36/100*R27))/100</f>
        <v>0</v>
      </c>
      <c r="S143" s="6"/>
      <c r="T143" s="227" t="e">
        <f t="shared" si="35"/>
        <v>#DIV/0!</v>
      </c>
      <c r="U143" s="6"/>
      <c r="V143" s="2"/>
      <c r="W143" s="2"/>
    </row>
    <row r="144" spans="1:23" ht="12.75" customHeight="1">
      <c r="A144" s="141">
        <v>5</v>
      </c>
      <c r="B144" s="171" t="str">
        <f t="shared" si="29"/>
        <v>???</v>
      </c>
      <c r="C144" s="171" t="str">
        <f t="shared" si="29"/>
        <v>???</v>
      </c>
      <c r="D144" s="141"/>
      <c r="E144" s="32"/>
      <c r="F144" s="195">
        <f t="shared" si="30"/>
        <v>0</v>
      </c>
      <c r="G144" s="195">
        <f t="shared" si="31"/>
        <v>0</v>
      </c>
      <c r="H144" s="195">
        <f t="shared" si="32"/>
        <v>0</v>
      </c>
      <c r="I144" s="195">
        <f t="shared" si="33"/>
        <v>0</v>
      </c>
      <c r="J144" s="195">
        <f t="shared" si="33"/>
        <v>0</v>
      </c>
      <c r="K144" s="195">
        <f t="shared" si="34"/>
        <v>0</v>
      </c>
      <c r="L144" s="141"/>
      <c r="M144" s="201">
        <v>0.5</v>
      </c>
      <c r="N144" s="226">
        <v>0.99204275</v>
      </c>
      <c r="O144" s="6"/>
      <c r="P144" s="206" t="e">
        <f>+(I242*O28+(F242*C36/100*P28+F242*D36/100*Q28+F242*E36/100*R28))/(F242+I242)</f>
        <v>#DIV/0!</v>
      </c>
      <c r="Q144" s="6"/>
      <c r="R144" s="206">
        <f>+(L242*N28+I242*O28+(F242*C36/100*P28+F242*D36/100*Q28+F242*E36/100*R28))/100</f>
        <v>0</v>
      </c>
      <c r="S144" s="6"/>
      <c r="T144" s="227" t="e">
        <f t="shared" si="35"/>
        <v>#DIV/0!</v>
      </c>
      <c r="U144" s="6"/>
      <c r="V144" s="2"/>
      <c r="W144" s="2"/>
    </row>
    <row r="145" spans="1:23" ht="12.75" customHeight="1">
      <c r="A145" s="141">
        <v>6</v>
      </c>
      <c r="B145" s="171" t="str">
        <f t="shared" si="29"/>
        <v>???</v>
      </c>
      <c r="C145" s="171" t="str">
        <f t="shared" si="29"/>
        <v>???</v>
      </c>
      <c r="D145" s="141"/>
      <c r="E145" s="32"/>
      <c r="F145" s="195">
        <f t="shared" si="30"/>
        <v>0</v>
      </c>
      <c r="G145" s="195">
        <f t="shared" si="31"/>
        <v>0</v>
      </c>
      <c r="H145" s="195">
        <f t="shared" si="32"/>
        <v>0</v>
      </c>
      <c r="I145" s="195">
        <f t="shared" si="33"/>
        <v>0</v>
      </c>
      <c r="J145" s="195">
        <f t="shared" si="33"/>
        <v>0</v>
      </c>
      <c r="K145" s="195">
        <f t="shared" si="34"/>
        <v>0</v>
      </c>
      <c r="L145" s="141"/>
      <c r="M145" s="201">
        <v>0.75</v>
      </c>
      <c r="N145" s="226">
        <v>0.9885056875</v>
      </c>
      <c r="O145" s="6"/>
      <c r="P145" s="206" t="e">
        <f>+(I242*O29+(F242*C36/100*P29+F242*D36/100*Q29+F242*E36/100*R29))/(F242+I242)</f>
        <v>#DIV/0!</v>
      </c>
      <c r="Q145" s="6"/>
      <c r="R145" s="206">
        <f>+(L242*N29+I242*O29+(F242*C36/100*P29+F242*D36/100*Q29+F242*E36/100*R29))/100</f>
        <v>0</v>
      </c>
      <c r="S145" s="6"/>
      <c r="T145" s="227" t="e">
        <f t="shared" si="35"/>
        <v>#DIV/0!</v>
      </c>
      <c r="U145" s="6"/>
      <c r="V145" s="2"/>
      <c r="W145" s="2"/>
    </row>
    <row r="146" spans="1:23" ht="12.75" customHeight="1">
      <c r="A146" s="141">
        <v>7</v>
      </c>
      <c r="B146" s="171" t="str">
        <f t="shared" si="29"/>
        <v>???</v>
      </c>
      <c r="C146" s="171" t="str">
        <f t="shared" si="29"/>
        <v>???</v>
      </c>
      <c r="D146" s="141"/>
      <c r="E146" s="32"/>
      <c r="F146" s="195">
        <f t="shared" si="30"/>
        <v>0</v>
      </c>
      <c r="G146" s="195">
        <f t="shared" si="31"/>
        <v>0</v>
      </c>
      <c r="H146" s="195">
        <f t="shared" si="32"/>
        <v>0</v>
      </c>
      <c r="I146" s="195">
        <f t="shared" si="33"/>
        <v>0</v>
      </c>
      <c r="J146" s="195">
        <f t="shared" si="33"/>
        <v>0</v>
      </c>
      <c r="K146" s="195">
        <f t="shared" si="34"/>
        <v>0</v>
      </c>
      <c r="L146" s="141"/>
      <c r="M146" s="201">
        <v>1</v>
      </c>
      <c r="N146" s="226">
        <v>0.985263</v>
      </c>
      <c r="O146" s="6"/>
      <c r="P146" s="206" t="e">
        <f>+(I242*O30+(F242*C36/100*P30+F242*D36/100*Q30+F242*E36/100*R30))/(F242+I242)</f>
        <v>#DIV/0!</v>
      </c>
      <c r="Q146" s="6"/>
      <c r="R146" s="206">
        <f>+(L242*N30+I242*O30+(F242*C36/100*P30+F242*D36/100*Q30+F242*E36/100*R30))/100</f>
        <v>0</v>
      </c>
      <c r="S146" s="6"/>
      <c r="T146" s="227" t="e">
        <f t="shared" si="35"/>
        <v>#DIV/0!</v>
      </c>
      <c r="U146" s="6"/>
      <c r="V146" s="2"/>
      <c r="W146" s="2"/>
    </row>
    <row r="147" spans="1:23" ht="12.75" customHeight="1">
      <c r="A147" s="141">
        <v>8</v>
      </c>
      <c r="B147" s="171" t="str">
        <f t="shared" si="29"/>
        <v>???</v>
      </c>
      <c r="C147" s="171" t="str">
        <f t="shared" si="29"/>
        <v>???</v>
      </c>
      <c r="D147" s="141"/>
      <c r="E147" s="32"/>
      <c r="F147" s="195">
        <f t="shared" si="30"/>
        <v>0</v>
      </c>
      <c r="G147" s="195">
        <f t="shared" si="31"/>
        <v>0</v>
      </c>
      <c r="H147" s="195">
        <f t="shared" si="32"/>
        <v>0</v>
      </c>
      <c r="I147" s="195">
        <f t="shared" si="33"/>
        <v>0</v>
      </c>
      <c r="J147" s="195">
        <f t="shared" si="33"/>
        <v>0</v>
      </c>
      <c r="K147" s="195">
        <f t="shared" si="34"/>
        <v>0</v>
      </c>
      <c r="L147" s="141"/>
      <c r="M147" s="201">
        <v>1.25</v>
      </c>
      <c r="N147" s="226">
        <v>0.9823146875</v>
      </c>
      <c r="O147" s="6"/>
      <c r="P147" s="206" t="e">
        <f>+(I242*O31+(F242*C36/100*P31+F242*D36/100*Q31+F242*E36/100*R31))/(F242+I242)</f>
        <v>#DIV/0!</v>
      </c>
      <c r="Q147" s="6"/>
      <c r="R147" s="206">
        <f>+(L242*N31+I242*O31+(F242*C36/100*P31+F242*D36/100*Q31+F242*E36/100*R31))/100</f>
        <v>0</v>
      </c>
      <c r="S147" s="6"/>
      <c r="T147" s="227" t="e">
        <f t="shared" si="35"/>
        <v>#DIV/0!</v>
      </c>
      <c r="U147" s="6"/>
      <c r="V147" s="2"/>
      <c r="W147" s="2"/>
    </row>
    <row r="148" spans="1:23" ht="12.75" customHeight="1">
      <c r="A148" s="141">
        <v>9</v>
      </c>
      <c r="B148" s="171" t="str">
        <f t="shared" si="29"/>
        <v>???</v>
      </c>
      <c r="C148" s="171" t="str">
        <f t="shared" si="29"/>
        <v>???</v>
      </c>
      <c r="D148" s="141"/>
      <c r="E148" s="32"/>
      <c r="F148" s="195">
        <f t="shared" si="30"/>
        <v>0</v>
      </c>
      <c r="G148" s="195">
        <f t="shared" si="31"/>
        <v>0</v>
      </c>
      <c r="H148" s="195">
        <f t="shared" si="32"/>
        <v>0</v>
      </c>
      <c r="I148" s="195">
        <f t="shared" si="33"/>
        <v>0</v>
      </c>
      <c r="J148" s="195">
        <f t="shared" si="33"/>
        <v>0</v>
      </c>
      <c r="K148" s="195">
        <f t="shared" si="34"/>
        <v>0</v>
      </c>
      <c r="L148" s="141"/>
      <c r="M148" s="201">
        <v>1.5</v>
      </c>
      <c r="N148" s="226">
        <v>0.97966075</v>
      </c>
      <c r="O148" s="6"/>
      <c r="P148" s="206" t="e">
        <f>+(I242*O32+(F242*C36/100*P32+F242*D36/100*Q32+F242*E36/100*R32))/(F242+I242)</f>
        <v>#DIV/0!</v>
      </c>
      <c r="Q148" s="6"/>
      <c r="R148" s="206">
        <f>+(L242*N32+I242*O32+(F242*C36/100*P32+F242*D36/100*Q32+F242*E36/100*R32))/100</f>
        <v>0</v>
      </c>
      <c r="S148" s="6"/>
      <c r="T148" s="227" t="e">
        <f t="shared" si="35"/>
        <v>#DIV/0!</v>
      </c>
      <c r="U148" s="6"/>
      <c r="V148" s="2"/>
      <c r="W148" s="2"/>
    </row>
    <row r="149" spans="1:23" ht="12.75" customHeight="1">
      <c r="A149" s="141">
        <v>10</v>
      </c>
      <c r="B149" s="171" t="str">
        <f t="shared" si="29"/>
        <v>riso </v>
      </c>
      <c r="C149" s="171" t="str">
        <f t="shared" si="29"/>
        <v>somm. perm.</v>
      </c>
      <c r="D149" s="141"/>
      <c r="E149" s="32"/>
      <c r="F149" s="195">
        <f t="shared" si="30"/>
        <v>0</v>
      </c>
      <c r="G149" s="195">
        <f t="shared" si="31"/>
        <v>0</v>
      </c>
      <c r="H149" s="195">
        <f t="shared" si="32"/>
        <v>0</v>
      </c>
      <c r="I149" s="195">
        <f t="shared" si="33"/>
        <v>0</v>
      </c>
      <c r="J149" s="195">
        <f t="shared" si="33"/>
        <v>0</v>
      </c>
      <c r="K149" s="195">
        <f t="shared" si="34"/>
        <v>0</v>
      </c>
      <c r="L149" s="141"/>
      <c r="M149" s="201">
        <v>1.75</v>
      </c>
      <c r="N149" s="226">
        <v>0.9773011875</v>
      </c>
      <c r="O149" s="6"/>
      <c r="P149" s="206" t="e">
        <f>+(I242*O33+(F242*C36/100*P33+F242*D36/100*Q33+F242*E36/100*R33))/(F242+I242)</f>
        <v>#DIV/0!</v>
      </c>
      <c r="Q149" s="6"/>
      <c r="R149" s="206">
        <f>+(L242*N33+I242*O33+(F242*C36/100*P33+F242*D36/100*Q33+F242*E36/100*R33))/100</f>
        <v>0</v>
      </c>
      <c r="S149" s="6"/>
      <c r="T149" s="227" t="e">
        <f t="shared" si="35"/>
        <v>#DIV/0!</v>
      </c>
      <c r="U149" s="6"/>
      <c r="V149" s="2"/>
      <c r="W149" s="2"/>
    </row>
    <row r="150" spans="1:23" ht="12.75" customHeight="1">
      <c r="A150" s="32"/>
      <c r="B150" s="1"/>
      <c r="C150" s="32"/>
      <c r="D150" s="32"/>
      <c r="E150" s="169"/>
      <c r="F150" s="204"/>
      <c r="G150" s="204"/>
      <c r="H150" s="204"/>
      <c r="I150" s="204"/>
      <c r="J150" s="204"/>
      <c r="K150" s="204"/>
      <c r="L150" s="141"/>
      <c r="M150" s="201">
        <v>2</v>
      </c>
      <c r="N150" s="226">
        <v>0.975236</v>
      </c>
      <c r="O150" s="6"/>
      <c r="P150" s="206" t="e">
        <f>+(I242*O34+(F242*C36/100*P34+F242*D36/100*Q34+F242*E36/100*R34))/(F242+I242)</f>
        <v>#DIV/0!</v>
      </c>
      <c r="Q150" s="6"/>
      <c r="R150" s="206">
        <f>+(L242*N34+I242*O34+(F242*C36/100*P34+F242*D36/100*Q34+F242*E36/100*R34))/100</f>
        <v>0</v>
      </c>
      <c r="S150" s="6"/>
      <c r="T150" s="227" t="e">
        <f t="shared" si="35"/>
        <v>#DIV/0!</v>
      </c>
      <c r="U150" s="6"/>
      <c r="V150" s="2"/>
      <c r="W150" s="2"/>
    </row>
    <row r="151" spans="1:23" ht="12.75" customHeight="1">
      <c r="A151" s="32"/>
      <c r="B151" s="1"/>
      <c r="C151" s="32"/>
      <c r="D151" s="32"/>
      <c r="E151" s="169"/>
      <c r="F151" s="204"/>
      <c r="G151" s="204"/>
      <c r="H151" s="204"/>
      <c r="I151" s="204"/>
      <c r="J151" s="204"/>
      <c r="K151" s="204"/>
      <c r="L151" s="141"/>
      <c r="M151" s="201">
        <v>2.25</v>
      </c>
      <c r="N151" s="226">
        <v>0.9734651875</v>
      </c>
      <c r="O151" s="6"/>
      <c r="P151" s="206" t="e">
        <f>+(I242*O35+(F242*C36/100*P35+F242*D36/100*Q35+F242*E36/100*R35))/(F242+I242)</f>
        <v>#DIV/0!</v>
      </c>
      <c r="Q151" s="6"/>
      <c r="R151" s="206">
        <f>+(L242*N35+I242*O35+(F242*C36/100*P35+F242*D36/100*Q35+F242*E36/100*R35))/100</f>
        <v>0</v>
      </c>
      <c r="S151" s="6"/>
      <c r="T151" s="227" t="e">
        <f t="shared" si="35"/>
        <v>#DIV/0!</v>
      </c>
      <c r="U151" s="6"/>
      <c r="V151" s="2"/>
      <c r="W151" s="2"/>
    </row>
    <row r="152" spans="1:23" ht="12.75" customHeight="1">
      <c r="A152" s="32"/>
      <c r="B152" s="1"/>
      <c r="C152" s="32"/>
      <c r="D152" s="32"/>
      <c r="E152" s="169"/>
      <c r="F152" s="204"/>
      <c r="G152" s="204"/>
      <c r="H152" s="204"/>
      <c r="I152" s="204"/>
      <c r="J152" s="204"/>
      <c r="K152" s="204"/>
      <c r="L152" s="141"/>
      <c r="M152" s="201">
        <v>2.5</v>
      </c>
      <c r="N152" s="226">
        <v>0.97198875</v>
      </c>
      <c r="O152" s="6"/>
      <c r="P152" s="206" t="e">
        <f>+(I242*O36+(F242*C36/100*P36+F242*D36/100*Q36+F242*E36/100*R36))/(F242+I242)</f>
        <v>#DIV/0!</v>
      </c>
      <c r="Q152" s="6"/>
      <c r="R152" s="206">
        <f>+(L242*N36+I242*O36+(F242*C36/100*P36+F242*D36/100*Q36+F242*E36/100*R36))/100</f>
        <v>0</v>
      </c>
      <c r="S152" s="6"/>
      <c r="T152" s="227" t="e">
        <f t="shared" si="35"/>
        <v>#DIV/0!</v>
      </c>
      <c r="U152" s="6"/>
      <c r="V152" s="2"/>
      <c r="W152" s="2"/>
    </row>
    <row r="153" spans="1:23" ht="15" customHeight="1">
      <c r="A153" s="32"/>
      <c r="B153" s="175" t="s">
        <v>129</v>
      </c>
      <c r="C153" s="32"/>
      <c r="D153" s="32"/>
      <c r="E153" s="169"/>
      <c r="F153" s="204"/>
      <c r="G153" s="204"/>
      <c r="H153" s="204"/>
      <c r="I153" s="204"/>
      <c r="J153" s="204"/>
      <c r="K153" s="204"/>
      <c r="L153" s="141"/>
      <c r="M153" s="201">
        <v>2.75</v>
      </c>
      <c r="N153" s="226">
        <v>0.9708066875</v>
      </c>
      <c r="O153" s="6"/>
      <c r="P153" s="206" t="e">
        <f>+(I242*O37+(F242*C36/100*P37+F242*D36/100*Q37+F242*E36/100*R37))/(F242+I242)</f>
        <v>#DIV/0!</v>
      </c>
      <c r="Q153" s="6"/>
      <c r="R153" s="206">
        <f>+(L242*N37+I242*O37+(F242*C36/100*P37+F242*D36/100*Q37+F242*E36/100*R37))/100</f>
        <v>0</v>
      </c>
      <c r="S153" s="6"/>
      <c r="T153" s="227" t="e">
        <f t="shared" si="35"/>
        <v>#DIV/0!</v>
      </c>
      <c r="U153" s="6"/>
      <c r="V153" s="2"/>
      <c r="W153" s="2"/>
    </row>
    <row r="154" spans="1:23" ht="12.75" customHeight="1">
      <c r="A154" s="32"/>
      <c r="B154" s="142"/>
      <c r="C154" s="144"/>
      <c r="D154" s="142"/>
      <c r="E154" s="205" t="s">
        <v>86</v>
      </c>
      <c r="F154" s="1"/>
      <c r="G154" s="1"/>
      <c r="H154" s="1"/>
      <c r="I154" s="1"/>
      <c r="J154" s="1"/>
      <c r="K154" s="1"/>
      <c r="L154" s="141"/>
      <c r="M154" s="201">
        <v>3</v>
      </c>
      <c r="N154" s="226">
        <v>0.969919</v>
      </c>
      <c r="O154" s="6"/>
      <c r="P154" s="206" t="e">
        <f>+(I242*O38+(F242*C36/100*P38+F242*D36/100*Q38+F242*E36/100*R38))/(F242+I242)</f>
        <v>#DIV/0!</v>
      </c>
      <c r="Q154" s="6"/>
      <c r="R154" s="206">
        <f>+(L242*N38+I242*O38+(F242*C36/100*P38+F242*D36/100*Q38+F242*E36/100*R38))/100</f>
        <v>0</v>
      </c>
      <c r="S154" s="6"/>
      <c r="T154" s="227" t="e">
        <f t="shared" si="35"/>
        <v>#DIV/0!</v>
      </c>
      <c r="U154" s="6"/>
      <c r="V154" s="2"/>
      <c r="W154" s="2"/>
    </row>
    <row r="155" spans="1:23" ht="12.75" customHeight="1">
      <c r="A155" s="32"/>
      <c r="B155" s="143" t="s">
        <v>74</v>
      </c>
      <c r="C155" s="143" t="s">
        <v>75</v>
      </c>
      <c r="D155" s="144" t="s">
        <v>76</v>
      </c>
      <c r="E155" s="144" t="s">
        <v>115</v>
      </c>
      <c r="F155" s="142"/>
      <c r="G155" s="142"/>
      <c r="H155" s="144" t="s">
        <v>116</v>
      </c>
      <c r="I155" s="143"/>
      <c r="J155" s="143"/>
      <c r="K155" s="144"/>
      <c r="L155" s="141"/>
      <c r="M155" s="6"/>
      <c r="N155" s="6"/>
      <c r="O155" s="6"/>
      <c r="P155" s="6"/>
      <c r="Q155" s="6"/>
      <c r="R155" s="6"/>
      <c r="S155" s="6"/>
      <c r="T155" s="6"/>
      <c r="U155" s="6"/>
      <c r="V155" s="2"/>
      <c r="W155" s="2"/>
    </row>
    <row r="156" spans="1:23" ht="12.75" customHeight="1">
      <c r="A156" s="32"/>
      <c r="B156" s="171"/>
      <c r="C156" s="143" t="s">
        <v>79</v>
      </c>
      <c r="D156" s="144" t="s">
        <v>80</v>
      </c>
      <c r="E156" s="144" t="s">
        <v>117</v>
      </c>
      <c r="F156" s="144" t="s">
        <v>98</v>
      </c>
      <c r="G156" s="144" t="s">
        <v>99</v>
      </c>
      <c r="H156" s="144" t="s">
        <v>100</v>
      </c>
      <c r="I156" s="144" t="s">
        <v>101</v>
      </c>
      <c r="J156" s="144" t="s">
        <v>102</v>
      </c>
      <c r="K156" s="144" t="s">
        <v>103</v>
      </c>
      <c r="L156" s="141"/>
      <c r="M156" s="228" t="s">
        <v>130</v>
      </c>
      <c r="N156" s="6"/>
      <c r="O156" s="6"/>
      <c r="P156" s="6"/>
      <c r="Q156" s="6"/>
      <c r="R156" s="6"/>
      <c r="S156" s="6"/>
      <c r="T156" s="223"/>
      <c r="U156" s="6"/>
      <c r="V156" s="2"/>
      <c r="W156" s="2"/>
    </row>
    <row r="157" spans="1:23" ht="12.75" customHeight="1">
      <c r="A157" s="141">
        <v>1</v>
      </c>
      <c r="B157" s="171" t="str">
        <f aca="true" t="shared" si="36" ref="B157:D166">+B46</f>
        <v>???</v>
      </c>
      <c r="C157" s="171" t="str">
        <f t="shared" si="36"/>
        <v>???</v>
      </c>
      <c r="D157" s="208">
        <f t="shared" si="36"/>
        <v>0</v>
      </c>
      <c r="E157" s="195" t="e">
        <f aca="true" t="shared" si="37" ref="E157:E166">+K46</f>
        <v>#VALUE!</v>
      </c>
      <c r="F157" s="185" t="e">
        <f aca="true" t="shared" si="38" ref="F157:F166">+F140*D46/K46</f>
        <v>#VALUE!</v>
      </c>
      <c r="G157" s="185" t="e">
        <f aca="true" t="shared" si="39" ref="G157:G166">+G140*D46/K46</f>
        <v>#VALUE!</v>
      </c>
      <c r="H157" s="185" t="e">
        <f aca="true" t="shared" si="40" ref="H157:H166">+H140*D46/K46</f>
        <v>#VALUE!</v>
      </c>
      <c r="I157" s="185" t="e">
        <f aca="true" t="shared" si="41" ref="I157:I166">+I140*D46/K46</f>
        <v>#VALUE!</v>
      </c>
      <c r="J157" s="185" t="e">
        <f aca="true" t="shared" si="42" ref="J157:J166">+J140*D46/K46</f>
        <v>#VALUE!</v>
      </c>
      <c r="K157" s="185" t="e">
        <f aca="true" t="shared" si="43" ref="K157:K166">+K140*D46/K46</f>
        <v>#VALUE!</v>
      </c>
      <c r="L157" s="141"/>
      <c r="M157" s="6"/>
      <c r="N157" s="6"/>
      <c r="O157" s="6"/>
      <c r="P157" s="6"/>
      <c r="Q157" s="6"/>
      <c r="R157" s="6"/>
      <c r="S157" s="6"/>
      <c r="T157" s="6"/>
      <c r="U157" s="6"/>
      <c r="V157" s="2"/>
      <c r="W157" s="2"/>
    </row>
    <row r="158" spans="1:23" ht="12.75" customHeight="1">
      <c r="A158" s="141">
        <v>2</v>
      </c>
      <c r="B158" s="171" t="str">
        <f t="shared" si="36"/>
        <v>???</v>
      </c>
      <c r="C158" s="171" t="str">
        <f t="shared" si="36"/>
        <v>???</v>
      </c>
      <c r="D158" s="208">
        <f t="shared" si="36"/>
        <v>0</v>
      </c>
      <c r="E158" s="195" t="e">
        <f t="shared" si="37"/>
        <v>#VALUE!</v>
      </c>
      <c r="F158" s="185" t="e">
        <f t="shared" si="38"/>
        <v>#VALUE!</v>
      </c>
      <c r="G158" s="185" t="e">
        <f t="shared" si="39"/>
        <v>#VALUE!</v>
      </c>
      <c r="H158" s="185" t="e">
        <f t="shared" si="40"/>
        <v>#VALUE!</v>
      </c>
      <c r="I158" s="185" t="e">
        <f t="shared" si="41"/>
        <v>#VALUE!</v>
      </c>
      <c r="J158" s="185" t="e">
        <f t="shared" si="42"/>
        <v>#VALUE!</v>
      </c>
      <c r="K158" s="185" t="e">
        <f t="shared" si="43"/>
        <v>#VALUE!</v>
      </c>
      <c r="L158" s="141"/>
      <c r="M158" s="6"/>
      <c r="N158" s="71" t="s">
        <v>35</v>
      </c>
      <c r="O158" s="6"/>
      <c r="P158" s="229" t="s">
        <v>131</v>
      </c>
      <c r="Q158" s="6"/>
      <c r="R158" s="177" t="s">
        <v>132</v>
      </c>
      <c r="S158" s="6"/>
      <c r="T158" s="71"/>
      <c r="U158" s="6"/>
      <c r="V158" s="6"/>
      <c r="W158" s="229"/>
    </row>
    <row r="159" spans="1:23" ht="12.75" customHeight="1">
      <c r="A159" s="141">
        <v>3</v>
      </c>
      <c r="B159" s="171" t="str">
        <f t="shared" si="36"/>
        <v>???</v>
      </c>
      <c r="C159" s="171" t="str">
        <f t="shared" si="36"/>
        <v>???</v>
      </c>
      <c r="D159" s="208">
        <f t="shared" si="36"/>
        <v>0</v>
      </c>
      <c r="E159" s="195" t="e">
        <f t="shared" si="37"/>
        <v>#VALUE!</v>
      </c>
      <c r="F159" s="185" t="e">
        <f t="shared" si="38"/>
        <v>#VALUE!</v>
      </c>
      <c r="G159" s="185" t="e">
        <f t="shared" si="39"/>
        <v>#VALUE!</v>
      </c>
      <c r="H159" s="185" t="e">
        <f t="shared" si="40"/>
        <v>#VALUE!</v>
      </c>
      <c r="I159" s="185" t="e">
        <f t="shared" si="41"/>
        <v>#VALUE!</v>
      </c>
      <c r="J159" s="185" t="e">
        <f t="shared" si="42"/>
        <v>#VALUE!</v>
      </c>
      <c r="K159" s="185" t="e">
        <f t="shared" si="43"/>
        <v>#VALUE!</v>
      </c>
      <c r="L159" s="141"/>
      <c r="M159" s="197"/>
      <c r="N159" s="230" t="s">
        <v>113</v>
      </c>
      <c r="O159" s="6"/>
      <c r="P159" s="200" t="s">
        <v>85</v>
      </c>
      <c r="Q159" s="6"/>
      <c r="R159" s="200" t="s">
        <v>85</v>
      </c>
      <c r="S159" s="70"/>
      <c r="T159" s="200"/>
      <c r="U159" s="200"/>
      <c r="V159" s="6"/>
      <c r="W159" s="200"/>
    </row>
    <row r="160" spans="1:23" ht="12.75" customHeight="1">
      <c r="A160" s="141">
        <v>4</v>
      </c>
      <c r="B160" s="171" t="str">
        <f t="shared" si="36"/>
        <v>???</v>
      </c>
      <c r="C160" s="171" t="str">
        <f t="shared" si="36"/>
        <v>???</v>
      </c>
      <c r="D160" s="208">
        <f t="shared" si="36"/>
        <v>0</v>
      </c>
      <c r="E160" s="195" t="e">
        <f t="shared" si="37"/>
        <v>#VALUE!</v>
      </c>
      <c r="F160" s="185" t="e">
        <f t="shared" si="38"/>
        <v>#VALUE!</v>
      </c>
      <c r="G160" s="185" t="e">
        <f t="shared" si="39"/>
        <v>#VALUE!</v>
      </c>
      <c r="H160" s="185" t="e">
        <f t="shared" si="40"/>
        <v>#VALUE!</v>
      </c>
      <c r="I160" s="185" t="e">
        <f t="shared" si="41"/>
        <v>#VALUE!</v>
      </c>
      <c r="J160" s="185" t="e">
        <f t="shared" si="42"/>
        <v>#VALUE!</v>
      </c>
      <c r="K160" s="185" t="e">
        <f t="shared" si="43"/>
        <v>#VALUE!</v>
      </c>
      <c r="L160" s="141"/>
      <c r="M160" s="197"/>
      <c r="N160" s="201">
        <v>0</v>
      </c>
      <c r="O160" s="6"/>
      <c r="P160" s="207" t="e">
        <f>+(N74*O83+P65*P83)/P74</f>
        <v>#DIV/0!</v>
      </c>
      <c r="Q160" s="207"/>
      <c r="R160" s="207" t="e">
        <f>+(S74*S83+U65*T83)/U74</f>
        <v>#DIV/0!</v>
      </c>
      <c r="S160" s="196"/>
      <c r="T160" s="201"/>
      <c r="U160" s="206"/>
      <c r="V160" s="231"/>
      <c r="W160" s="207"/>
    </row>
    <row r="161" spans="1:23" ht="12.75" customHeight="1">
      <c r="A161" s="141">
        <v>5</v>
      </c>
      <c r="B161" s="171" t="str">
        <f t="shared" si="36"/>
        <v>???</v>
      </c>
      <c r="C161" s="171" t="str">
        <f t="shared" si="36"/>
        <v>???</v>
      </c>
      <c r="D161" s="208">
        <f t="shared" si="36"/>
        <v>0</v>
      </c>
      <c r="E161" s="195" t="e">
        <f t="shared" si="37"/>
        <v>#VALUE!</v>
      </c>
      <c r="F161" s="185" t="e">
        <f t="shared" si="38"/>
        <v>#VALUE!</v>
      </c>
      <c r="G161" s="185" t="e">
        <f t="shared" si="39"/>
        <v>#VALUE!</v>
      </c>
      <c r="H161" s="185" t="e">
        <f t="shared" si="40"/>
        <v>#VALUE!</v>
      </c>
      <c r="I161" s="185" t="e">
        <f t="shared" si="41"/>
        <v>#VALUE!</v>
      </c>
      <c r="J161" s="185" t="e">
        <f t="shared" si="42"/>
        <v>#VALUE!</v>
      </c>
      <c r="K161" s="185" t="e">
        <f t="shared" si="43"/>
        <v>#VALUE!</v>
      </c>
      <c r="L161" s="141"/>
      <c r="M161" s="231"/>
      <c r="N161" s="201">
        <v>0.25</v>
      </c>
      <c r="O161" s="6"/>
      <c r="P161" s="207" t="e">
        <f>+(N74*O84+P65*P84)/P74</f>
        <v>#DIV/0!</v>
      </c>
      <c r="Q161" s="207"/>
      <c r="R161" s="207" t="e">
        <f>+(S74*S84+U65*T84)/U74</f>
        <v>#DIV/0!</v>
      </c>
      <c r="S161" s="232"/>
      <c r="T161" s="201"/>
      <c r="U161" s="206"/>
      <c r="V161" s="231"/>
      <c r="W161" s="207"/>
    </row>
    <row r="162" spans="1:23" ht="12.75" customHeight="1">
      <c r="A162" s="141">
        <v>6</v>
      </c>
      <c r="B162" s="171" t="str">
        <f t="shared" si="36"/>
        <v>???</v>
      </c>
      <c r="C162" s="171" t="str">
        <f t="shared" si="36"/>
        <v>???</v>
      </c>
      <c r="D162" s="208">
        <f t="shared" si="36"/>
        <v>0</v>
      </c>
      <c r="E162" s="195" t="e">
        <f t="shared" si="37"/>
        <v>#VALUE!</v>
      </c>
      <c r="F162" s="185" t="e">
        <f t="shared" si="38"/>
        <v>#VALUE!</v>
      </c>
      <c r="G162" s="185" t="e">
        <f t="shared" si="39"/>
        <v>#VALUE!</v>
      </c>
      <c r="H162" s="185" t="e">
        <f t="shared" si="40"/>
        <v>#VALUE!</v>
      </c>
      <c r="I162" s="185" t="e">
        <f t="shared" si="41"/>
        <v>#VALUE!</v>
      </c>
      <c r="J162" s="185" t="e">
        <f t="shared" si="42"/>
        <v>#VALUE!</v>
      </c>
      <c r="K162" s="185" t="e">
        <f t="shared" si="43"/>
        <v>#VALUE!</v>
      </c>
      <c r="L162" s="141"/>
      <c r="M162" s="231"/>
      <c r="N162" s="201">
        <v>0.5</v>
      </c>
      <c r="O162" s="6"/>
      <c r="P162" s="207" t="e">
        <f>+(N74*O85+P65*P85)/P74</f>
        <v>#DIV/0!</v>
      </c>
      <c r="Q162" s="207"/>
      <c r="R162" s="207" t="e">
        <f>+(S74*S85+U65*T85)/U74</f>
        <v>#DIV/0!</v>
      </c>
      <c r="S162" s="232"/>
      <c r="T162" s="201"/>
      <c r="U162" s="206"/>
      <c r="V162" s="231"/>
      <c r="W162" s="207"/>
    </row>
    <row r="163" spans="1:23" ht="12.75" customHeight="1">
      <c r="A163" s="141">
        <v>7</v>
      </c>
      <c r="B163" s="171" t="str">
        <f t="shared" si="36"/>
        <v>???</v>
      </c>
      <c r="C163" s="171" t="str">
        <f t="shared" si="36"/>
        <v>???</v>
      </c>
      <c r="D163" s="208">
        <f t="shared" si="36"/>
        <v>0</v>
      </c>
      <c r="E163" s="195" t="e">
        <f t="shared" si="37"/>
        <v>#VALUE!</v>
      </c>
      <c r="F163" s="185" t="e">
        <f t="shared" si="38"/>
        <v>#VALUE!</v>
      </c>
      <c r="G163" s="185" t="e">
        <f t="shared" si="39"/>
        <v>#VALUE!</v>
      </c>
      <c r="H163" s="185" t="e">
        <f t="shared" si="40"/>
        <v>#VALUE!</v>
      </c>
      <c r="I163" s="185" t="e">
        <f t="shared" si="41"/>
        <v>#VALUE!</v>
      </c>
      <c r="J163" s="185" t="e">
        <f t="shared" si="42"/>
        <v>#VALUE!</v>
      </c>
      <c r="K163" s="185" t="e">
        <f t="shared" si="43"/>
        <v>#VALUE!</v>
      </c>
      <c r="L163" s="141"/>
      <c r="M163" s="231"/>
      <c r="N163" s="201">
        <v>0.75</v>
      </c>
      <c r="O163" s="6"/>
      <c r="P163" s="207" t="e">
        <f>+(N74*O86+P65*P86)/P74</f>
        <v>#DIV/0!</v>
      </c>
      <c r="Q163" s="207"/>
      <c r="R163" s="207" t="e">
        <f>+(S74*S86+U65*T86)/U74</f>
        <v>#DIV/0!</v>
      </c>
      <c r="S163" s="232"/>
      <c r="T163" s="201"/>
      <c r="U163" s="206"/>
      <c r="V163" s="231"/>
      <c r="W163" s="207"/>
    </row>
    <row r="164" spans="1:23" ht="12.75" customHeight="1">
      <c r="A164" s="141">
        <v>8</v>
      </c>
      <c r="B164" s="171" t="str">
        <f t="shared" si="36"/>
        <v>???</v>
      </c>
      <c r="C164" s="171" t="str">
        <f t="shared" si="36"/>
        <v>???</v>
      </c>
      <c r="D164" s="208">
        <f t="shared" si="36"/>
        <v>0</v>
      </c>
      <c r="E164" s="195" t="e">
        <f t="shared" si="37"/>
        <v>#VALUE!</v>
      </c>
      <c r="F164" s="185" t="e">
        <f t="shared" si="38"/>
        <v>#VALUE!</v>
      </c>
      <c r="G164" s="185" t="e">
        <f t="shared" si="39"/>
        <v>#VALUE!</v>
      </c>
      <c r="H164" s="185" t="e">
        <f t="shared" si="40"/>
        <v>#VALUE!</v>
      </c>
      <c r="I164" s="185" t="e">
        <f t="shared" si="41"/>
        <v>#VALUE!</v>
      </c>
      <c r="J164" s="185" t="e">
        <f t="shared" si="42"/>
        <v>#VALUE!</v>
      </c>
      <c r="K164" s="185" t="e">
        <f t="shared" si="43"/>
        <v>#VALUE!</v>
      </c>
      <c r="L164" s="141"/>
      <c r="M164" s="231"/>
      <c r="N164" s="201">
        <v>1</v>
      </c>
      <c r="O164" s="6"/>
      <c r="P164" s="207" t="e">
        <f>+(N74*O87+P65*P87)/P74</f>
        <v>#DIV/0!</v>
      </c>
      <c r="Q164" s="207"/>
      <c r="R164" s="207" t="e">
        <f>+(S74*S87+U65*T87)/U74</f>
        <v>#DIV/0!</v>
      </c>
      <c r="S164" s="232"/>
      <c r="T164" s="201"/>
      <c r="U164" s="206"/>
      <c r="V164" s="231"/>
      <c r="W164" s="207"/>
    </row>
    <row r="165" spans="1:23" ht="12.75" customHeight="1">
      <c r="A165" s="141">
        <v>9</v>
      </c>
      <c r="B165" s="171" t="str">
        <f t="shared" si="36"/>
        <v>???</v>
      </c>
      <c r="C165" s="171" t="str">
        <f t="shared" si="36"/>
        <v>???</v>
      </c>
      <c r="D165" s="208">
        <f t="shared" si="36"/>
        <v>0</v>
      </c>
      <c r="E165" s="195" t="e">
        <f t="shared" si="37"/>
        <v>#VALUE!</v>
      </c>
      <c r="F165" s="185" t="e">
        <f t="shared" si="38"/>
        <v>#VALUE!</v>
      </c>
      <c r="G165" s="185" t="e">
        <f t="shared" si="39"/>
        <v>#VALUE!</v>
      </c>
      <c r="H165" s="185" t="e">
        <f t="shared" si="40"/>
        <v>#VALUE!</v>
      </c>
      <c r="I165" s="185" t="e">
        <f t="shared" si="41"/>
        <v>#VALUE!</v>
      </c>
      <c r="J165" s="185" t="e">
        <f t="shared" si="42"/>
        <v>#VALUE!</v>
      </c>
      <c r="K165" s="185" t="e">
        <f t="shared" si="43"/>
        <v>#VALUE!</v>
      </c>
      <c r="L165" s="141"/>
      <c r="M165" s="231"/>
      <c r="N165" s="201">
        <v>1.25</v>
      </c>
      <c r="O165" s="6"/>
      <c r="P165" s="207" t="e">
        <f>+(N74*O88+P65*P88)/P74</f>
        <v>#DIV/0!</v>
      </c>
      <c r="Q165" s="207"/>
      <c r="R165" s="207" t="e">
        <f>+(S74*S88+U65*T88)/U74</f>
        <v>#DIV/0!</v>
      </c>
      <c r="S165" s="232"/>
      <c r="T165" s="201"/>
      <c r="U165" s="206"/>
      <c r="V165" s="231"/>
      <c r="W165" s="207"/>
    </row>
    <row r="166" spans="1:23" ht="12.75" customHeight="1">
      <c r="A166" s="141">
        <v>10</v>
      </c>
      <c r="B166" s="171" t="str">
        <f t="shared" si="36"/>
        <v>riso </v>
      </c>
      <c r="C166" s="171" t="str">
        <f t="shared" si="36"/>
        <v>somm. perm.</v>
      </c>
      <c r="D166" s="208">
        <f t="shared" si="36"/>
        <v>0</v>
      </c>
      <c r="E166" s="210" t="e">
        <f t="shared" si="37"/>
        <v>#VALUE!</v>
      </c>
      <c r="F166" s="211" t="e">
        <f t="shared" si="38"/>
        <v>#VALUE!</v>
      </c>
      <c r="G166" s="211" t="e">
        <f t="shared" si="39"/>
        <v>#VALUE!</v>
      </c>
      <c r="H166" s="211" t="e">
        <f t="shared" si="40"/>
        <v>#VALUE!</v>
      </c>
      <c r="I166" s="211" t="e">
        <f t="shared" si="41"/>
        <v>#VALUE!</v>
      </c>
      <c r="J166" s="211" t="e">
        <f t="shared" si="42"/>
        <v>#VALUE!</v>
      </c>
      <c r="K166" s="211" t="e">
        <f t="shared" si="43"/>
        <v>#VALUE!</v>
      </c>
      <c r="L166" s="141"/>
      <c r="M166" s="231"/>
      <c r="N166" s="201">
        <v>1.5</v>
      </c>
      <c r="O166" s="6"/>
      <c r="P166" s="207" t="e">
        <f>+(N74*O89+P65*P89)/P74</f>
        <v>#DIV/0!</v>
      </c>
      <c r="Q166" s="207"/>
      <c r="R166" s="207" t="e">
        <f>+(S74*S89+U65*T89)/U74</f>
        <v>#DIV/0!</v>
      </c>
      <c r="S166" s="232"/>
      <c r="T166" s="201"/>
      <c r="U166" s="206"/>
      <c r="V166" s="231"/>
      <c r="W166" s="207"/>
    </row>
    <row r="167" spans="1:23" ht="12.75" customHeight="1">
      <c r="A167" s="32"/>
      <c r="B167" s="32"/>
      <c r="C167" s="169" t="s">
        <v>89</v>
      </c>
      <c r="D167" s="170">
        <f>+D56</f>
        <v>0</v>
      </c>
      <c r="E167" s="213"/>
      <c r="F167" s="214"/>
      <c r="G167" s="194"/>
      <c r="H167" s="194"/>
      <c r="I167" s="194"/>
      <c r="J167" s="194"/>
      <c r="K167" s="194"/>
      <c r="L167" s="215"/>
      <c r="M167" s="231"/>
      <c r="N167" s="201">
        <v>1.75</v>
      </c>
      <c r="O167" s="6"/>
      <c r="P167" s="207" t="e">
        <f>+(N74*O90+P65*P90)/P74</f>
        <v>#DIV/0!</v>
      </c>
      <c r="Q167" s="207"/>
      <c r="R167" s="207" t="e">
        <f>+(S74*S90+U65*T90)/U74</f>
        <v>#DIV/0!</v>
      </c>
      <c r="S167" s="232"/>
      <c r="T167" s="201"/>
      <c r="U167" s="206"/>
      <c r="V167" s="231"/>
      <c r="W167" s="207"/>
    </row>
    <row r="168" spans="1:23" ht="12.75" customHeight="1">
      <c r="A168" s="32"/>
      <c r="B168" s="1"/>
      <c r="C168" s="32"/>
      <c r="D168" s="32"/>
      <c r="E168" s="169" t="s">
        <v>118</v>
      </c>
      <c r="F168" s="204" t="e">
        <f aca="true" t="shared" si="44" ref="F168:K168">SUM(F157:F166)</f>
        <v>#VALUE!</v>
      </c>
      <c r="G168" s="204" t="e">
        <f t="shared" si="44"/>
        <v>#VALUE!</v>
      </c>
      <c r="H168" s="204" t="e">
        <f t="shared" si="44"/>
        <v>#VALUE!</v>
      </c>
      <c r="I168" s="204" t="e">
        <f t="shared" si="44"/>
        <v>#VALUE!</v>
      </c>
      <c r="J168" s="204" t="e">
        <f t="shared" si="44"/>
        <v>#VALUE!</v>
      </c>
      <c r="K168" s="204" t="e">
        <f t="shared" si="44"/>
        <v>#VALUE!</v>
      </c>
      <c r="L168" s="141"/>
      <c r="M168" s="231"/>
      <c r="N168" s="201">
        <v>2</v>
      </c>
      <c r="O168" s="6"/>
      <c r="P168" s="207" t="e">
        <f>+(N74*O91+P65*P91)/P74</f>
        <v>#DIV/0!</v>
      </c>
      <c r="Q168" s="207"/>
      <c r="R168" s="207" t="e">
        <f>+(S74*S91+U65*T91)/U74</f>
        <v>#DIV/0!</v>
      </c>
      <c r="S168" s="232"/>
      <c r="T168" s="201"/>
      <c r="U168" s="206"/>
      <c r="V168" s="231"/>
      <c r="W168" s="207"/>
    </row>
    <row r="169" spans="1:23" ht="12.75" customHeight="1">
      <c r="A169" s="32"/>
      <c r="B169" s="1"/>
      <c r="C169" s="32"/>
      <c r="D169" s="32"/>
      <c r="E169" s="216" t="s">
        <v>119</v>
      </c>
      <c r="F169" s="217" t="e">
        <f>+F168/D56</f>
        <v>#VALUE!</v>
      </c>
      <c r="G169" s="217" t="e">
        <f>+G168/D56</f>
        <v>#VALUE!</v>
      </c>
      <c r="H169" s="217" t="e">
        <f>+H168/D56</f>
        <v>#VALUE!</v>
      </c>
      <c r="I169" s="217" t="e">
        <f>+I168/D56</f>
        <v>#VALUE!</v>
      </c>
      <c r="J169" s="217" t="e">
        <f>+J168/D56</f>
        <v>#VALUE!</v>
      </c>
      <c r="K169" s="217" t="e">
        <f>+K168/D56</f>
        <v>#VALUE!</v>
      </c>
      <c r="L169" s="141"/>
      <c r="M169" s="231"/>
      <c r="N169" s="201">
        <v>2.25</v>
      </c>
      <c r="O169" s="6"/>
      <c r="P169" s="207" t="e">
        <f>+(N74*O92+P65*P92)/P74</f>
        <v>#DIV/0!</v>
      </c>
      <c r="Q169" s="207"/>
      <c r="R169" s="207" t="e">
        <f>+(S74*S92+U65*T92)/U74</f>
        <v>#DIV/0!</v>
      </c>
      <c r="S169" s="232"/>
      <c r="T169" s="201"/>
      <c r="U169" s="206"/>
      <c r="V169" s="2"/>
      <c r="W169" s="2"/>
    </row>
    <row r="170" spans="1:23" ht="12.75" customHeight="1">
      <c r="A170" s="32"/>
      <c r="B170" s="1"/>
      <c r="C170" s="32"/>
      <c r="D170" s="32"/>
      <c r="E170" s="216"/>
      <c r="F170" s="217"/>
      <c r="G170" s="217"/>
      <c r="H170" s="217"/>
      <c r="I170" s="217"/>
      <c r="J170" s="217"/>
      <c r="K170" s="217"/>
      <c r="L170" s="141"/>
      <c r="M170" s="231"/>
      <c r="N170" s="201">
        <v>2.5</v>
      </c>
      <c r="O170" s="6"/>
      <c r="P170" s="207" t="e">
        <f>+(N74*O93+P65*P93)/P74</f>
        <v>#DIV/0!</v>
      </c>
      <c r="Q170" s="207"/>
      <c r="R170" s="207" t="e">
        <f>+(S74*S93+U65*T93)/U74</f>
        <v>#DIV/0!</v>
      </c>
      <c r="S170" s="232"/>
      <c r="T170" s="201"/>
      <c r="U170" s="206"/>
      <c r="V170" s="2"/>
      <c r="W170" s="2"/>
    </row>
    <row r="171" spans="1:23" ht="12.75" customHeight="1">
      <c r="A171" s="32"/>
      <c r="B171" s="1"/>
      <c r="C171" s="32"/>
      <c r="D171" s="32"/>
      <c r="E171" s="216"/>
      <c r="F171" s="217"/>
      <c r="G171" s="217"/>
      <c r="H171" s="217"/>
      <c r="I171" s="217"/>
      <c r="J171" s="217"/>
      <c r="K171" s="217"/>
      <c r="L171" s="141"/>
      <c r="M171" s="231"/>
      <c r="N171" s="201">
        <v>2.75</v>
      </c>
      <c r="O171" s="6"/>
      <c r="P171" s="207" t="e">
        <f>+(N74*O94+P65*P94)/P74</f>
        <v>#DIV/0!</v>
      </c>
      <c r="Q171" s="207"/>
      <c r="R171" s="207" t="e">
        <f>+(S74*S94+U65*T94)/U74</f>
        <v>#DIV/0!</v>
      </c>
      <c r="S171" s="232"/>
      <c r="T171" s="201"/>
      <c r="U171" s="206"/>
      <c r="V171" s="2"/>
      <c r="W171" s="2"/>
    </row>
    <row r="172" spans="1:23" ht="12.75" customHeight="1">
      <c r="A172" s="32"/>
      <c r="B172" s="1"/>
      <c r="C172" s="32"/>
      <c r="D172" s="32"/>
      <c r="E172" s="216"/>
      <c r="F172" s="217"/>
      <c r="G172" s="217"/>
      <c r="H172" s="217"/>
      <c r="I172" s="217"/>
      <c r="J172" s="217"/>
      <c r="K172" s="217"/>
      <c r="L172" s="141"/>
      <c r="M172" s="231"/>
      <c r="N172" s="201">
        <v>3</v>
      </c>
      <c r="O172" s="6"/>
      <c r="P172" s="207" t="e">
        <f>+(N74*O95+P65*P95)/P74</f>
        <v>#DIV/0!</v>
      </c>
      <c r="Q172" s="207"/>
      <c r="R172" s="207" t="e">
        <f>+(S74*S95+U65*T95)/U74</f>
        <v>#DIV/0!</v>
      </c>
      <c r="S172" s="232"/>
      <c r="T172" s="201"/>
      <c r="U172" s="206"/>
      <c r="V172" s="2"/>
      <c r="W172" s="2"/>
    </row>
    <row r="173" spans="2:23" ht="12.75" customHeight="1">
      <c r="B173" s="1"/>
      <c r="C173" s="32"/>
      <c r="D173" s="32"/>
      <c r="E173" s="169"/>
      <c r="F173" s="204"/>
      <c r="G173" s="204"/>
      <c r="H173" s="204"/>
      <c r="I173" s="204"/>
      <c r="J173" s="204"/>
      <c r="K173" s="218" t="str">
        <f>+C13</f>
        <v>???</v>
      </c>
      <c r="L173" s="219" t="str">
        <f>+C14</f>
        <v>???</v>
      </c>
      <c r="M173" s="172" t="s">
        <v>133</v>
      </c>
      <c r="N173" s="6"/>
      <c r="O173" s="6"/>
      <c r="P173" s="6"/>
      <c r="Q173" s="6"/>
      <c r="R173" s="6"/>
      <c r="S173" s="233"/>
      <c r="T173" s="201"/>
      <c r="U173" s="6"/>
      <c r="V173" s="2"/>
      <c r="W173" s="2"/>
    </row>
    <row r="174" spans="1:23" ht="12.75" customHeight="1">
      <c r="A174" s="173" t="s">
        <v>134</v>
      </c>
      <c r="C174" s="32"/>
      <c r="D174" s="32"/>
      <c r="E174" s="169"/>
      <c r="F174" s="204"/>
      <c r="G174" s="204"/>
      <c r="H174" s="204"/>
      <c r="I174" s="204"/>
      <c r="J174" s="204"/>
      <c r="M174" s="2"/>
      <c r="N174" s="233"/>
      <c r="O174" s="234"/>
      <c r="P174" s="235"/>
      <c r="Q174" s="2"/>
      <c r="R174" s="2"/>
      <c r="S174" s="2"/>
      <c r="T174" s="233"/>
      <c r="U174" s="234"/>
      <c r="V174" s="2"/>
      <c r="W174" s="2"/>
    </row>
    <row r="175" spans="1:12" ht="16.5" customHeight="1">
      <c r="A175" s="31" t="s">
        <v>135</v>
      </c>
      <c r="B175" s="1"/>
      <c r="C175" s="32"/>
      <c r="D175" s="32"/>
      <c r="E175" s="169"/>
      <c r="F175" s="204"/>
      <c r="G175" s="204"/>
      <c r="H175" s="204"/>
      <c r="I175" s="204"/>
      <c r="J175" s="204"/>
      <c r="K175" s="204"/>
      <c r="L175" s="141"/>
    </row>
    <row r="176" spans="3:12" ht="12.75">
      <c r="C176" s="32"/>
      <c r="D176" s="32"/>
      <c r="E176" s="169"/>
      <c r="F176" s="142"/>
      <c r="G176" s="142"/>
      <c r="H176" s="144"/>
      <c r="I176" s="143"/>
      <c r="J176" s="143"/>
      <c r="K176" s="144"/>
      <c r="L176" s="141"/>
    </row>
    <row r="177" spans="3:12" ht="12.75">
      <c r="C177" s="32"/>
      <c r="D177" s="32"/>
      <c r="E177" s="169"/>
      <c r="F177" s="144" t="s">
        <v>98</v>
      </c>
      <c r="G177" s="144" t="s">
        <v>99</v>
      </c>
      <c r="H177" s="144" t="s">
        <v>100</v>
      </c>
      <c r="I177" s="144" t="s">
        <v>101</v>
      </c>
      <c r="J177" s="144" t="s">
        <v>102</v>
      </c>
      <c r="K177" s="144" t="s">
        <v>103</v>
      </c>
      <c r="L177" s="141"/>
    </row>
    <row r="178" spans="2:12" ht="12.75">
      <c r="B178" s="236" t="s">
        <v>136</v>
      </c>
      <c r="C178" s="237"/>
      <c r="D178" s="237"/>
      <c r="E178" s="87" t="s">
        <v>137</v>
      </c>
      <c r="F178" s="238" t="e">
        <f aca="true" t="shared" si="45" ref="F178:K178">+F109</f>
        <v>#VALUE!</v>
      </c>
      <c r="G178" s="238" t="e">
        <f t="shared" si="45"/>
        <v>#VALUE!</v>
      </c>
      <c r="H178" s="238" t="e">
        <f t="shared" si="45"/>
        <v>#VALUE!</v>
      </c>
      <c r="I178" s="238" t="e">
        <f t="shared" si="45"/>
        <v>#VALUE!</v>
      </c>
      <c r="J178" s="238" t="e">
        <f t="shared" si="45"/>
        <v>#VALUE!</v>
      </c>
      <c r="K178" s="238" t="e">
        <f t="shared" si="45"/>
        <v>#VALUE!</v>
      </c>
      <c r="L178" s="141"/>
    </row>
    <row r="179" spans="2:12" ht="12.75">
      <c r="B179" s="236" t="s">
        <v>138</v>
      </c>
      <c r="C179" s="237"/>
      <c r="D179" s="237"/>
      <c r="E179" s="87" t="s">
        <v>137</v>
      </c>
      <c r="F179" s="238" t="e">
        <f aca="true" t="shared" si="46" ref="F179:K179">+F168</f>
        <v>#VALUE!</v>
      </c>
      <c r="G179" s="238" t="e">
        <f t="shared" si="46"/>
        <v>#VALUE!</v>
      </c>
      <c r="H179" s="238" t="e">
        <f t="shared" si="46"/>
        <v>#VALUE!</v>
      </c>
      <c r="I179" s="238" t="e">
        <f t="shared" si="46"/>
        <v>#VALUE!</v>
      </c>
      <c r="J179" s="238" t="e">
        <f t="shared" si="46"/>
        <v>#VALUE!</v>
      </c>
      <c r="K179" s="238" t="e">
        <f t="shared" si="46"/>
        <v>#VALUE!</v>
      </c>
      <c r="L179" s="141"/>
    </row>
    <row r="180" spans="2:12" ht="12.75">
      <c r="B180" s="239" t="s">
        <v>139</v>
      </c>
      <c r="E180" s="240" t="s">
        <v>137</v>
      </c>
      <c r="F180" s="241" t="e">
        <f aca="true" t="shared" si="47" ref="F180:K180">+(F178+F179)/2</f>
        <v>#VALUE!</v>
      </c>
      <c r="G180" s="241" t="e">
        <f t="shared" si="47"/>
        <v>#VALUE!</v>
      </c>
      <c r="H180" s="241" t="e">
        <f t="shared" si="47"/>
        <v>#VALUE!</v>
      </c>
      <c r="I180" s="241" t="e">
        <f t="shared" si="47"/>
        <v>#VALUE!</v>
      </c>
      <c r="J180" s="241" t="e">
        <f t="shared" si="47"/>
        <v>#VALUE!</v>
      </c>
      <c r="K180" s="241" t="e">
        <f t="shared" si="47"/>
        <v>#VALUE!</v>
      </c>
      <c r="L180" s="141"/>
    </row>
    <row r="181" spans="3:12" ht="12.75">
      <c r="C181" s="242"/>
      <c r="D181" s="242"/>
      <c r="L181" s="141"/>
    </row>
    <row r="182" spans="2:12" ht="12.75" customHeight="1">
      <c r="B182" s="243" t="s">
        <v>140</v>
      </c>
      <c r="C182" s="32"/>
      <c r="D182" s="32"/>
      <c r="E182" s="169"/>
      <c r="F182" s="244" t="e">
        <f aca="true" t="shared" si="48" ref="F182:K182">+F168/F109</f>
        <v>#VALUE!</v>
      </c>
      <c r="G182" s="244" t="e">
        <f t="shared" si="48"/>
        <v>#VALUE!</v>
      </c>
      <c r="H182" s="244" t="e">
        <f t="shared" si="48"/>
        <v>#VALUE!</v>
      </c>
      <c r="I182" s="244" t="e">
        <f t="shared" si="48"/>
        <v>#VALUE!</v>
      </c>
      <c r="J182" s="244" t="e">
        <f t="shared" si="48"/>
        <v>#VALUE!</v>
      </c>
      <c r="K182" s="244" t="e">
        <f t="shared" si="48"/>
        <v>#VALUE!</v>
      </c>
      <c r="L182" s="141"/>
    </row>
    <row r="183" spans="2:12" ht="12.75" customHeight="1">
      <c r="B183" s="243"/>
      <c r="C183" s="32"/>
      <c r="D183" s="32"/>
      <c r="E183" s="169"/>
      <c r="F183" s="244"/>
      <c r="G183" s="244"/>
      <c r="H183" s="244"/>
      <c r="I183" s="244"/>
      <c r="J183" s="244"/>
      <c r="K183" s="244"/>
      <c r="L183" s="141"/>
    </row>
    <row r="184" spans="2:12" ht="12.75" customHeight="1">
      <c r="B184" s="243"/>
      <c r="C184" s="32"/>
      <c r="D184" s="32"/>
      <c r="E184" s="169"/>
      <c r="F184" s="244"/>
      <c r="G184" s="244"/>
      <c r="H184" s="244"/>
      <c r="I184" s="244"/>
      <c r="J184" s="244"/>
      <c r="K184" s="244"/>
      <c r="L184" s="141"/>
    </row>
    <row r="185" spans="1:12" ht="12.75" customHeight="1">
      <c r="A185" s="32"/>
      <c r="B185" s="1"/>
      <c r="C185" s="32"/>
      <c r="D185" s="32"/>
      <c r="E185" s="169"/>
      <c r="F185" s="204"/>
      <c r="G185" s="204"/>
      <c r="H185" s="204"/>
      <c r="I185" s="204"/>
      <c r="J185" s="204"/>
      <c r="K185" s="204"/>
      <c r="L185" s="141"/>
    </row>
    <row r="186" spans="1:12" ht="16.5" customHeight="1">
      <c r="A186" s="31" t="s">
        <v>141</v>
      </c>
      <c r="B186" s="1"/>
      <c r="C186" s="32"/>
      <c r="D186" s="32"/>
      <c r="E186" s="32"/>
      <c r="F186" s="32"/>
      <c r="G186" s="32"/>
      <c r="H186" s="32"/>
      <c r="I186" s="32"/>
      <c r="J186" s="32"/>
      <c r="K186" s="32"/>
      <c r="L186" s="141"/>
    </row>
    <row r="187" spans="1:12" ht="12.75" customHeight="1">
      <c r="A187" s="32"/>
      <c r="B187" s="176"/>
      <c r="C187" s="32"/>
      <c r="D187" s="32"/>
      <c r="E187" s="32"/>
      <c r="F187" s="32"/>
      <c r="G187" s="32"/>
      <c r="H187" s="32"/>
      <c r="I187" s="32"/>
      <c r="J187" s="32"/>
      <c r="K187" s="32"/>
      <c r="L187" s="141"/>
    </row>
    <row r="188" spans="1:12" ht="12.75" customHeight="1">
      <c r="A188" s="1"/>
      <c r="B188" s="43" t="s">
        <v>142</v>
      </c>
      <c r="C188" s="1"/>
      <c r="D188" s="56" t="s">
        <v>143</v>
      </c>
      <c r="E188" s="245" t="str">
        <f>+H21</f>
        <v>???</v>
      </c>
      <c r="F188" s="246"/>
      <c r="H188" s="247"/>
      <c r="I188" s="141"/>
      <c r="J188" s="141"/>
      <c r="K188" s="141"/>
      <c r="L188" s="141"/>
    </row>
    <row r="189" spans="1:12" ht="12.75" customHeight="1">
      <c r="A189" s="1"/>
      <c r="B189" s="43" t="s">
        <v>144</v>
      </c>
      <c r="C189" s="1"/>
      <c r="D189" s="56" t="s">
        <v>143</v>
      </c>
      <c r="E189" s="248" t="str">
        <f>+K21</f>
        <v>???</v>
      </c>
      <c r="F189" s="249"/>
      <c r="H189" s="141"/>
      <c r="I189" s="141"/>
      <c r="J189" s="141"/>
      <c r="K189" s="141"/>
      <c r="L189" s="141"/>
    </row>
    <row r="190" spans="1:12" ht="12.75" customHeight="1">
      <c r="A190" s="1"/>
      <c r="B190" s="43"/>
      <c r="C190" s="1"/>
      <c r="D190" s="32"/>
      <c r="E190" s="250"/>
      <c r="F190" s="141"/>
      <c r="G190" s="141"/>
      <c r="H190" s="141"/>
      <c r="I190" s="141"/>
      <c r="J190" s="141"/>
      <c r="K190" s="141"/>
      <c r="L190" s="141"/>
    </row>
    <row r="191" spans="1:12" ht="12.75" customHeight="1">
      <c r="A191" s="43"/>
      <c r="B191" s="1"/>
      <c r="C191" s="32"/>
      <c r="D191" s="32"/>
      <c r="E191" s="32"/>
      <c r="F191" s="144" t="s">
        <v>98</v>
      </c>
      <c r="G191" s="144" t="s">
        <v>99</v>
      </c>
      <c r="H191" s="144" t="s">
        <v>100</v>
      </c>
      <c r="I191" s="144" t="s">
        <v>101</v>
      </c>
      <c r="J191" s="144" t="s">
        <v>102</v>
      </c>
      <c r="K191" s="144" t="s">
        <v>103</v>
      </c>
      <c r="L191" s="1"/>
    </row>
    <row r="192" spans="1:11" ht="12.75" customHeight="1">
      <c r="A192" s="1"/>
      <c r="B192" s="77" t="s">
        <v>145</v>
      </c>
      <c r="C192" s="32"/>
      <c r="D192" s="32"/>
      <c r="E192" s="237" t="s">
        <v>137</v>
      </c>
      <c r="F192" s="251" t="e">
        <f aca="true" t="shared" si="49" ref="F192:K192">+F179</f>
        <v>#VALUE!</v>
      </c>
      <c r="G192" s="252" t="e">
        <f t="shared" si="49"/>
        <v>#VALUE!</v>
      </c>
      <c r="H192" s="252" t="e">
        <f t="shared" si="49"/>
        <v>#VALUE!</v>
      </c>
      <c r="I192" s="252" t="e">
        <f t="shared" si="49"/>
        <v>#VALUE!</v>
      </c>
      <c r="J192" s="252" t="e">
        <f t="shared" si="49"/>
        <v>#VALUE!</v>
      </c>
      <c r="K192" s="253" t="e">
        <f t="shared" si="49"/>
        <v>#VALUE!</v>
      </c>
    </row>
    <row r="193" spans="1:12" ht="12.75" customHeight="1">
      <c r="A193" s="1"/>
      <c r="B193" s="77"/>
      <c r="C193" s="32"/>
      <c r="D193" s="32"/>
      <c r="E193" s="242" t="s">
        <v>146</v>
      </c>
      <c r="F193" s="254" t="e">
        <f>+F192/D56</f>
        <v>#VALUE!</v>
      </c>
      <c r="G193" s="254" t="e">
        <f>+G192/D56</f>
        <v>#VALUE!</v>
      </c>
      <c r="H193" s="254" t="e">
        <f>+H192/D56</f>
        <v>#VALUE!</v>
      </c>
      <c r="I193" s="254" t="e">
        <f>+I192/D56</f>
        <v>#VALUE!</v>
      </c>
      <c r="J193" s="254" t="e">
        <f>+J192/D56</f>
        <v>#VALUE!</v>
      </c>
      <c r="K193" s="254" t="e">
        <f>+K192/D56</f>
        <v>#VALUE!</v>
      </c>
      <c r="L193" s="144" t="s">
        <v>58</v>
      </c>
    </row>
    <row r="194" spans="1:12" ht="12.75" customHeight="1">
      <c r="A194" s="1"/>
      <c r="B194" s="43" t="s">
        <v>147</v>
      </c>
      <c r="C194" s="32"/>
      <c r="D194" s="32"/>
      <c r="E194" s="32"/>
      <c r="F194" s="255">
        <v>0</v>
      </c>
      <c r="G194" s="256">
        <v>0</v>
      </c>
      <c r="H194" s="256">
        <v>0</v>
      </c>
      <c r="I194" s="256">
        <v>0</v>
      </c>
      <c r="J194" s="256">
        <v>0</v>
      </c>
      <c r="K194" s="257">
        <v>0</v>
      </c>
      <c r="L194" s="258">
        <f>SUM(F194:K194)</f>
        <v>0</v>
      </c>
    </row>
    <row r="195" spans="1:12" ht="12.75" customHeight="1">
      <c r="A195" s="1"/>
      <c r="B195" s="43" t="s">
        <v>148</v>
      </c>
      <c r="C195" s="32"/>
      <c r="D195" s="32"/>
      <c r="E195" s="32"/>
      <c r="F195" s="258" t="e">
        <f aca="true" t="shared" si="50" ref="F195:K195">+F192*86400*F194/1000000</f>
        <v>#VALUE!</v>
      </c>
      <c r="G195" s="258" t="e">
        <f t="shared" si="50"/>
        <v>#VALUE!</v>
      </c>
      <c r="H195" s="258" t="e">
        <f t="shared" si="50"/>
        <v>#VALUE!</v>
      </c>
      <c r="I195" s="258" t="e">
        <f t="shared" si="50"/>
        <v>#VALUE!</v>
      </c>
      <c r="J195" s="258" t="e">
        <f t="shared" si="50"/>
        <v>#VALUE!</v>
      </c>
      <c r="K195" s="258" t="e">
        <f t="shared" si="50"/>
        <v>#VALUE!</v>
      </c>
      <c r="L195" s="258" t="e">
        <f>SUM(F195:K195)</f>
        <v>#VALUE!</v>
      </c>
    </row>
    <row r="196" spans="1:12" ht="12.75" customHeight="1">
      <c r="A196" s="1"/>
      <c r="B196" s="32"/>
      <c r="C196" s="32"/>
      <c r="D196" s="32"/>
      <c r="E196" s="32"/>
      <c r="F196" s="258"/>
      <c r="G196" s="258"/>
      <c r="H196" s="258"/>
      <c r="I196" s="258"/>
      <c r="J196" s="258"/>
      <c r="K196" s="258"/>
      <c r="L196" s="258"/>
    </row>
    <row r="197" spans="1:12" ht="12.75" customHeight="1">
      <c r="A197" s="1"/>
      <c r="B197" s="32"/>
      <c r="C197" s="32"/>
      <c r="D197" s="32"/>
      <c r="F197" s="258"/>
      <c r="G197" s="258"/>
      <c r="H197" s="258"/>
      <c r="I197" s="258"/>
      <c r="J197" s="258"/>
      <c r="K197" s="258"/>
      <c r="L197" s="258"/>
    </row>
    <row r="198" spans="1:12" ht="12.75" customHeight="1">
      <c r="A198" s="1"/>
      <c r="B198" s="32"/>
      <c r="C198" s="32"/>
      <c r="D198" s="32"/>
      <c r="E198" s="32"/>
      <c r="F198" s="258"/>
      <c r="G198" s="258"/>
      <c r="H198" s="258"/>
      <c r="I198" s="258"/>
      <c r="J198" s="258"/>
      <c r="K198" s="258"/>
      <c r="L198" s="258"/>
    </row>
    <row r="199" spans="1:12" ht="15" customHeight="1">
      <c r="A199" s="1"/>
      <c r="B199" s="175" t="s">
        <v>149</v>
      </c>
      <c r="C199" s="32"/>
      <c r="D199" s="32"/>
      <c r="E199" s="32"/>
      <c r="F199" s="185"/>
      <c r="G199" s="185"/>
      <c r="H199" s="185"/>
      <c r="I199" s="185"/>
      <c r="J199" s="185"/>
      <c r="K199" s="185"/>
      <c r="L199" s="185"/>
    </row>
    <row r="200" spans="1:12" ht="12.75" customHeight="1">
      <c r="A200" s="1"/>
      <c r="B200" s="259"/>
      <c r="C200" s="32"/>
      <c r="D200" s="32"/>
      <c r="E200" s="32"/>
      <c r="F200" s="185"/>
      <c r="G200" s="185"/>
      <c r="H200" s="185"/>
      <c r="I200" s="185"/>
      <c r="J200" s="185"/>
      <c r="K200" s="185"/>
      <c r="L200" s="185"/>
    </row>
    <row r="201" spans="1:12" ht="12.75" customHeight="1">
      <c r="A201" s="1"/>
      <c r="B201" s="43" t="s">
        <v>150</v>
      </c>
      <c r="C201" s="32"/>
      <c r="D201" s="32"/>
      <c r="E201" s="32"/>
      <c r="F201" s="185"/>
      <c r="G201" s="185"/>
      <c r="H201" s="260" t="str">
        <f>+E188</f>
        <v>???</v>
      </c>
      <c r="I201" s="185"/>
      <c r="J201" s="185"/>
      <c r="K201" s="185"/>
      <c r="L201" s="185"/>
    </row>
    <row r="202" spans="1:12" ht="12.75" customHeight="1">
      <c r="A202" s="1"/>
      <c r="B202" s="43" t="s">
        <v>151</v>
      </c>
      <c r="C202" s="32"/>
      <c r="D202" s="32"/>
      <c r="E202" s="32"/>
      <c r="F202" s="185"/>
      <c r="G202" s="185"/>
      <c r="H202" s="260" t="str">
        <f>+E189</f>
        <v>???</v>
      </c>
      <c r="I202" s="185"/>
      <c r="J202" s="185"/>
      <c r="K202" s="185"/>
      <c r="L202" s="185"/>
    </row>
    <row r="203" spans="1:12" ht="12.75" customHeight="1">
      <c r="A203" s="1"/>
      <c r="B203" s="43" t="s">
        <v>152</v>
      </c>
      <c r="C203" s="32"/>
      <c r="D203" s="32"/>
      <c r="E203" s="32"/>
      <c r="F203" s="185"/>
      <c r="G203" s="185"/>
      <c r="H203" s="260">
        <f>SUM(F194:K194)</f>
        <v>0</v>
      </c>
      <c r="I203" s="185"/>
      <c r="J203" s="185"/>
      <c r="K203" s="185"/>
      <c r="L203" s="185"/>
    </row>
    <row r="204" spans="1:12" ht="12.75" customHeight="1">
      <c r="A204" s="1"/>
      <c r="B204" s="77" t="s">
        <v>153</v>
      </c>
      <c r="C204" s="142"/>
      <c r="D204" s="142"/>
      <c r="E204" s="142"/>
      <c r="F204" s="261"/>
      <c r="G204" s="1"/>
      <c r="H204" s="262" t="e">
        <f>+MAX(F192:K192)</f>
        <v>#VALUE!</v>
      </c>
      <c r="I204" s="141"/>
      <c r="J204" s="141"/>
      <c r="K204" s="141"/>
      <c r="L204" s="263"/>
    </row>
    <row r="205" spans="1:12" ht="12.75" customHeight="1">
      <c r="A205" s="32"/>
      <c r="B205" s="77" t="s">
        <v>154</v>
      </c>
      <c r="C205" s="32"/>
      <c r="D205" s="32"/>
      <c r="E205" s="32"/>
      <c r="F205" s="32"/>
      <c r="G205" s="32"/>
      <c r="H205" s="264" t="e">
        <f>+H207*1000000/(L194*86400)</f>
        <v>#VALUE!</v>
      </c>
      <c r="I205" s="32"/>
      <c r="J205" s="32"/>
      <c r="K205" s="32"/>
      <c r="L205" s="32"/>
    </row>
    <row r="206" spans="1:12" ht="12.75" customHeight="1">
      <c r="A206" s="32"/>
      <c r="B206" s="77" t="s">
        <v>155</v>
      </c>
      <c r="C206" s="142"/>
      <c r="D206" s="142"/>
      <c r="E206" s="142"/>
      <c r="F206" s="261"/>
      <c r="G206" s="1"/>
      <c r="H206" s="265" t="e">
        <f>+H207*1000000/(365*86400)</f>
        <v>#VALUE!</v>
      </c>
      <c r="I206" s="32"/>
      <c r="J206" s="32"/>
      <c r="K206" s="32"/>
      <c r="L206" s="32"/>
    </row>
    <row r="207" spans="1:12" ht="12.75" customHeight="1">
      <c r="A207" s="32"/>
      <c r="B207" s="43" t="s">
        <v>156</v>
      </c>
      <c r="C207" s="142"/>
      <c r="D207" s="142"/>
      <c r="E207" s="142"/>
      <c r="F207" s="261"/>
      <c r="G207" s="1"/>
      <c r="H207" s="260" t="e">
        <f>SUM(F195:K195)</f>
        <v>#VALUE!</v>
      </c>
      <c r="I207" s="32"/>
      <c r="J207" s="32"/>
      <c r="K207" s="32"/>
      <c r="L207" s="32"/>
    </row>
    <row r="208" spans="1:12" ht="12.75" customHeight="1">
      <c r="A208" s="32"/>
      <c r="B208" s="43"/>
      <c r="C208" s="142"/>
      <c r="D208" s="142"/>
      <c r="E208" s="142"/>
      <c r="F208" s="261"/>
      <c r="G208" s="1"/>
      <c r="H208" s="258"/>
      <c r="I208" s="32"/>
      <c r="J208" s="32"/>
      <c r="K208" s="32"/>
      <c r="L208" s="32"/>
    </row>
    <row r="209" spans="1:12" ht="12.75" customHeight="1">
      <c r="A209" s="32"/>
      <c r="B209" s="43"/>
      <c r="C209" s="142"/>
      <c r="D209" s="142"/>
      <c r="E209" s="142"/>
      <c r="F209" s="261"/>
      <c r="G209" s="1"/>
      <c r="H209" s="258"/>
      <c r="I209" s="32"/>
      <c r="J209" s="32"/>
      <c r="K209" s="32"/>
      <c r="L209" s="32"/>
    </row>
    <row r="210" spans="1:12" ht="12.75" customHeight="1">
      <c r="A210" s="32"/>
      <c r="B210" s="43"/>
      <c r="C210" s="142"/>
      <c r="D210" s="142"/>
      <c r="E210" s="142"/>
      <c r="F210" s="261"/>
      <c r="G210" s="1"/>
      <c r="H210" s="258"/>
      <c r="I210" s="32"/>
      <c r="J210" s="32"/>
      <c r="K210" s="32"/>
      <c r="L210" s="32"/>
    </row>
    <row r="211" spans="1:12" ht="12.75" customHeight="1">
      <c r="A211" s="174"/>
      <c r="B211" s="175" t="s">
        <v>157</v>
      </c>
      <c r="C211" s="43"/>
      <c r="D211" s="32"/>
      <c r="E211" s="32"/>
      <c r="F211" s="32"/>
      <c r="G211" s="266"/>
      <c r="H211" s="266"/>
      <c r="I211" s="266"/>
      <c r="J211" s="266"/>
      <c r="K211" s="266"/>
      <c r="L211" s="266"/>
    </row>
    <row r="212" ht="12.75" customHeight="1"/>
    <row r="213" spans="2:12" ht="12.75" customHeight="1">
      <c r="B213" s="267"/>
      <c r="C213" s="268"/>
      <c r="D213" s="268"/>
      <c r="E213" s="268"/>
      <c r="F213" s="268"/>
      <c r="G213" s="268"/>
      <c r="H213" s="268"/>
      <c r="I213" s="268"/>
      <c r="J213" s="268"/>
      <c r="K213" s="268"/>
      <c r="L213" s="269"/>
    </row>
    <row r="214" spans="2:12" ht="12.75" customHeight="1">
      <c r="B214" s="270"/>
      <c r="C214" s="271"/>
      <c r="D214" s="271"/>
      <c r="E214" s="271"/>
      <c r="F214" s="271"/>
      <c r="G214" s="271"/>
      <c r="H214" s="271"/>
      <c r="I214" s="271"/>
      <c r="J214" s="271"/>
      <c r="K214" s="271"/>
      <c r="L214" s="272"/>
    </row>
    <row r="215" spans="2:12" ht="12.75" customHeight="1">
      <c r="B215" s="270"/>
      <c r="C215" s="271"/>
      <c r="D215" s="271"/>
      <c r="E215" s="271"/>
      <c r="F215" s="271"/>
      <c r="G215" s="271"/>
      <c r="H215" s="271"/>
      <c r="I215" s="271"/>
      <c r="J215" s="271"/>
      <c r="K215" s="271"/>
      <c r="L215" s="272"/>
    </row>
    <row r="216" spans="2:12" ht="12.75" customHeight="1">
      <c r="B216" s="270"/>
      <c r="C216" s="271"/>
      <c r="D216" s="271"/>
      <c r="E216" s="271"/>
      <c r="F216" s="271"/>
      <c r="G216" s="271"/>
      <c r="H216" s="271"/>
      <c r="I216" s="271"/>
      <c r="J216" s="271"/>
      <c r="K216" s="271"/>
      <c r="L216" s="272"/>
    </row>
    <row r="217" spans="2:12" ht="12.75" customHeight="1">
      <c r="B217" s="270"/>
      <c r="C217" s="271"/>
      <c r="D217" s="271"/>
      <c r="E217" s="271"/>
      <c r="F217" s="271"/>
      <c r="G217" s="271"/>
      <c r="H217" s="271"/>
      <c r="I217" s="271"/>
      <c r="J217" s="271"/>
      <c r="K217" s="271"/>
      <c r="L217" s="272"/>
    </row>
    <row r="218" spans="2:12" ht="12.75" customHeight="1">
      <c r="B218" s="270"/>
      <c r="C218" s="271"/>
      <c r="D218" s="271"/>
      <c r="E218" s="271"/>
      <c r="F218" s="271"/>
      <c r="G218" s="271"/>
      <c r="H218" s="271"/>
      <c r="I218" s="271"/>
      <c r="J218" s="271"/>
      <c r="K218" s="271"/>
      <c r="L218" s="272"/>
    </row>
    <row r="219" spans="2:12" ht="12.75" customHeight="1">
      <c r="B219" s="273"/>
      <c r="C219" s="274"/>
      <c r="D219" s="274"/>
      <c r="E219" s="274"/>
      <c r="F219" s="274"/>
      <c r="G219" s="274"/>
      <c r="H219" s="274"/>
      <c r="I219" s="274"/>
      <c r="J219" s="274"/>
      <c r="K219" s="274"/>
      <c r="L219" s="275"/>
    </row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>
      <c r="A227" s="32"/>
    </row>
    <row r="228" spans="1:12" ht="12.75" customHeight="1">
      <c r="A228" s="32"/>
      <c r="B228" s="43"/>
      <c r="C228" s="142"/>
      <c r="D228" s="142"/>
      <c r="E228" s="142"/>
      <c r="F228" s="261"/>
      <c r="G228" s="1"/>
      <c r="H228" s="258"/>
      <c r="I228" s="32"/>
      <c r="J228" s="32"/>
      <c r="K228" s="32"/>
      <c r="L228" s="32"/>
    </row>
    <row r="229" spans="1:12" ht="12.75" customHeight="1">
      <c r="A229" s="32"/>
      <c r="B229" s="43"/>
      <c r="C229" s="142"/>
      <c r="D229" s="142"/>
      <c r="E229" s="142"/>
      <c r="F229" s="261"/>
      <c r="G229" s="1"/>
      <c r="H229" s="258"/>
      <c r="I229" s="32"/>
      <c r="J229" s="32"/>
      <c r="K229" s="32"/>
      <c r="L229" s="32"/>
    </row>
    <row r="230" spans="1:12" ht="12.75" customHeight="1">
      <c r="A230" s="32"/>
      <c r="B230" s="43"/>
      <c r="C230" s="142"/>
      <c r="D230" s="142"/>
      <c r="E230" s="142"/>
      <c r="F230" s="261"/>
      <c r="G230" s="1"/>
      <c r="H230" s="258"/>
      <c r="I230" s="32"/>
      <c r="J230" s="32"/>
      <c r="K230" s="32"/>
      <c r="L230" s="32"/>
    </row>
    <row r="231" spans="1:10" ht="12.75" customHeight="1">
      <c r="A231" s="32"/>
      <c r="B231" s="43"/>
      <c r="C231" s="142"/>
      <c r="D231" s="142"/>
      <c r="E231" s="142"/>
      <c r="F231" s="261"/>
      <c r="G231" s="1"/>
      <c r="H231" s="258"/>
      <c r="I231" s="32"/>
      <c r="J231" s="32"/>
    </row>
    <row r="232" spans="2:12" ht="12.75" customHeight="1">
      <c r="B232" s="43"/>
      <c r="C232" s="142"/>
      <c r="D232" s="142"/>
      <c r="E232" s="142"/>
      <c r="F232" s="261"/>
      <c r="G232" s="1"/>
      <c r="H232" s="258"/>
      <c r="I232" s="32"/>
      <c r="J232" s="32"/>
      <c r="K232" s="218" t="str">
        <f>+C13</f>
        <v>???</v>
      </c>
      <c r="L232" s="219" t="str">
        <f>+C14</f>
        <v>???</v>
      </c>
    </row>
    <row r="233" spans="1:10" ht="12.75" customHeight="1">
      <c r="A233" s="173" t="s">
        <v>158</v>
      </c>
      <c r="C233" s="142"/>
      <c r="D233" s="142"/>
      <c r="E233" s="142"/>
      <c r="F233" s="261"/>
      <c r="G233" s="1"/>
      <c r="H233" s="258"/>
      <c r="I233" s="32"/>
      <c r="J233" s="32"/>
    </row>
    <row r="234" spans="1:12" ht="16.5" customHeight="1">
      <c r="A234" s="31" t="s">
        <v>159</v>
      </c>
      <c r="B234" s="43"/>
      <c r="C234" s="142"/>
      <c r="D234" s="142"/>
      <c r="E234" s="142"/>
      <c r="F234" s="261"/>
      <c r="G234" s="1"/>
      <c r="H234" s="258"/>
      <c r="I234" s="32"/>
      <c r="J234" s="32"/>
      <c r="K234" s="32"/>
      <c r="L234" s="32"/>
    </row>
    <row r="235" spans="1:12" ht="9" customHeight="1">
      <c r="A235" s="174"/>
      <c r="B235" s="43"/>
      <c r="C235" s="142"/>
      <c r="D235" s="142"/>
      <c r="E235" s="142"/>
      <c r="F235" s="261"/>
      <c r="G235" s="1"/>
      <c r="H235" s="258"/>
      <c r="I235" s="32"/>
      <c r="J235" s="32"/>
      <c r="K235" s="32"/>
      <c r="L235" s="32"/>
    </row>
    <row r="236" spans="1:12" ht="15.75" customHeight="1">
      <c r="A236" s="174"/>
      <c r="B236" s="175" t="s">
        <v>160</v>
      </c>
      <c r="C236" s="142"/>
      <c r="D236" s="142"/>
      <c r="E236" s="142"/>
      <c r="F236" s="261"/>
      <c r="G236" s="1"/>
      <c r="H236" s="258"/>
      <c r="I236" s="32"/>
      <c r="J236" s="32"/>
      <c r="K236" s="32"/>
      <c r="L236" s="32"/>
    </row>
    <row r="237" spans="1:12" ht="12.75" customHeight="1">
      <c r="A237" s="174"/>
      <c r="B237" s="43"/>
      <c r="D237" s="142"/>
      <c r="E237" s="276"/>
      <c r="F237" s="277" t="s">
        <v>161</v>
      </c>
      <c r="G237" s="1"/>
      <c r="H237" s="258"/>
      <c r="I237" s="32"/>
      <c r="J237" s="32"/>
      <c r="K237" s="32"/>
      <c r="L237" s="32"/>
    </row>
    <row r="238" spans="1:12" ht="12.75" customHeight="1">
      <c r="A238" s="174"/>
      <c r="B238" s="42" t="s">
        <v>162</v>
      </c>
      <c r="C238" s="142"/>
      <c r="D238" s="142"/>
      <c r="E238" s="56" t="s">
        <v>163</v>
      </c>
      <c r="F238" s="278">
        <f>+D24</f>
        <v>0</v>
      </c>
      <c r="G238" s="279"/>
      <c r="H238" s="56" t="s">
        <v>164</v>
      </c>
      <c r="I238" s="278">
        <f>+H24</f>
        <v>0</v>
      </c>
      <c r="J238" s="1"/>
      <c r="K238" s="56" t="s">
        <v>165</v>
      </c>
      <c r="L238" s="280">
        <f>+K24</f>
        <v>0</v>
      </c>
    </row>
    <row r="239" spans="1:12" ht="12.75" customHeight="1">
      <c r="A239" s="174"/>
      <c r="B239" s="42" t="s">
        <v>166</v>
      </c>
      <c r="C239" s="142"/>
      <c r="D239" s="142"/>
      <c r="E239" s="56" t="s">
        <v>163</v>
      </c>
      <c r="F239" s="278">
        <f>+D27</f>
        <v>0</v>
      </c>
      <c r="G239" s="279"/>
      <c r="H239" s="56" t="s">
        <v>164</v>
      </c>
      <c r="I239" s="278">
        <f>+H27</f>
        <v>0</v>
      </c>
      <c r="J239" s="281"/>
      <c r="K239" s="56" t="s">
        <v>165</v>
      </c>
      <c r="L239" s="280">
        <f>+K27</f>
        <v>0</v>
      </c>
    </row>
    <row r="240" spans="1:12" ht="12.75" customHeight="1">
      <c r="A240" s="174"/>
      <c r="B240" s="43"/>
      <c r="D240" s="142"/>
      <c r="E240" s="276"/>
      <c r="F240" s="277" t="s">
        <v>167</v>
      </c>
      <c r="G240" s="176"/>
      <c r="H240" s="258"/>
      <c r="I240" s="278"/>
      <c r="J240" s="32"/>
      <c r="K240" s="32"/>
      <c r="L240" s="215"/>
    </row>
    <row r="241" spans="1:12" ht="12.75" customHeight="1">
      <c r="A241" s="174"/>
      <c r="B241" s="42" t="s">
        <v>162</v>
      </c>
      <c r="C241" s="142"/>
      <c r="D241" s="142"/>
      <c r="E241" s="56" t="s">
        <v>163</v>
      </c>
      <c r="F241" s="282">
        <f>+F238</f>
        <v>0</v>
      </c>
      <c r="G241" s="279"/>
      <c r="H241" s="56" t="s">
        <v>164</v>
      </c>
      <c r="I241" s="282">
        <f>+I238</f>
        <v>0</v>
      </c>
      <c r="J241" s="283"/>
      <c r="K241" s="56" t="s">
        <v>165</v>
      </c>
      <c r="L241" s="282">
        <f>+L238</f>
        <v>0</v>
      </c>
    </row>
    <row r="242" spans="1:12" ht="12.75" customHeight="1">
      <c r="A242" s="174"/>
      <c r="B242" s="42" t="s">
        <v>166</v>
      </c>
      <c r="C242" s="142"/>
      <c r="D242" s="142"/>
      <c r="E242" s="56" t="s">
        <v>163</v>
      </c>
      <c r="F242" s="284">
        <f>+F239</f>
        <v>0</v>
      </c>
      <c r="G242" s="279"/>
      <c r="H242" s="56" t="s">
        <v>164</v>
      </c>
      <c r="I242" s="284">
        <f>+I239</f>
        <v>0</v>
      </c>
      <c r="J242" s="283"/>
      <c r="K242" s="56" t="s">
        <v>165</v>
      </c>
      <c r="L242" s="284">
        <f>+L239</f>
        <v>0</v>
      </c>
    </row>
    <row r="243" spans="1:12" ht="6" customHeight="1">
      <c r="A243" s="174"/>
      <c r="B243" s="42"/>
      <c r="C243" s="142"/>
      <c r="D243" s="142"/>
      <c r="E243" s="41"/>
      <c r="F243" s="261"/>
      <c r="G243" s="1"/>
      <c r="H243" s="258"/>
      <c r="I243" s="32"/>
      <c r="J243" s="32"/>
      <c r="K243" s="32"/>
      <c r="L243" s="32"/>
    </row>
    <row r="244" spans="1:2" ht="15.75" customHeight="1">
      <c r="A244" s="174"/>
      <c r="B244" s="175" t="s">
        <v>168</v>
      </c>
    </row>
    <row r="245" ht="6" customHeight="1">
      <c r="A245" s="174"/>
    </row>
    <row r="246" spans="1:12" ht="9.75" customHeight="1">
      <c r="A246" s="174"/>
      <c r="B246" s="285"/>
      <c r="C246" s="121"/>
      <c r="D246" s="119"/>
      <c r="E246" s="119"/>
      <c r="F246" s="120" t="s">
        <v>62</v>
      </c>
      <c r="G246" s="119"/>
      <c r="H246" s="119"/>
      <c r="I246" s="121"/>
      <c r="J246" s="286"/>
      <c r="K246" s="123" t="s">
        <v>63</v>
      </c>
      <c r="L246" s="124"/>
    </row>
    <row r="247" spans="1:12" ht="12.75" customHeight="1">
      <c r="A247" s="174"/>
      <c r="B247" s="287" t="s">
        <v>169</v>
      </c>
      <c r="C247" s="288"/>
      <c r="D247" s="289" t="s">
        <v>39</v>
      </c>
      <c r="E247" s="290"/>
      <c r="F247" s="289" t="s">
        <v>67</v>
      </c>
      <c r="G247" s="290"/>
      <c r="H247" s="289" t="s">
        <v>68</v>
      </c>
      <c r="I247" s="291"/>
      <c r="J247" s="292"/>
      <c r="K247" s="293" t="s">
        <v>67</v>
      </c>
      <c r="L247" s="294"/>
    </row>
    <row r="248" spans="1:12" ht="12.75" customHeight="1">
      <c r="A248" s="174"/>
      <c r="B248" s="295"/>
      <c r="C248" s="296" t="s">
        <v>170</v>
      </c>
      <c r="D248" s="297" t="e">
        <f>+C40</f>
        <v>#VALUE!</v>
      </c>
      <c r="E248" s="111"/>
      <c r="F248" s="297" t="e">
        <f>+E40</f>
        <v>#VALUE!</v>
      </c>
      <c r="G248" s="111"/>
      <c r="H248" s="297" t="e">
        <f>+G40</f>
        <v>#VALUE!</v>
      </c>
      <c r="I248" s="111"/>
      <c r="J248" s="298"/>
      <c r="K248" s="299" t="e">
        <f>+J40</f>
        <v>#VALUE!</v>
      </c>
      <c r="L248" s="300"/>
    </row>
    <row r="249" spans="1:12" ht="12.75" customHeight="1">
      <c r="A249" s="32"/>
      <c r="B249" s="301"/>
      <c r="C249" s="302" t="s">
        <v>171</v>
      </c>
      <c r="D249" s="303" t="e">
        <f>VLOOKUP(H19,M142:N154,2)</f>
        <v>#VALUE!</v>
      </c>
      <c r="E249" s="303"/>
      <c r="F249" s="303" t="e">
        <f>VLOOKUP(H19,M142:P154,4)</f>
        <v>#VALUE!</v>
      </c>
      <c r="G249" s="303"/>
      <c r="H249" s="303" t="e">
        <f>VLOOKUP(H19,M142:R154,6)</f>
        <v>#VALUE!</v>
      </c>
      <c r="I249" s="303"/>
      <c r="J249" s="304"/>
      <c r="K249" s="305" t="e">
        <f>VLOOKUP(H19,M142:T154,8)</f>
        <v>#VALUE!</v>
      </c>
      <c r="L249" s="306"/>
    </row>
    <row r="250" ht="6" customHeight="1">
      <c r="A250" s="32"/>
    </row>
    <row r="251" spans="1:12" ht="9.75" customHeight="1">
      <c r="A251" s="32"/>
      <c r="B251" s="142"/>
      <c r="C251" s="307" t="s">
        <v>172</v>
      </c>
      <c r="D251" s="1"/>
      <c r="E251" s="1"/>
      <c r="F251" s="308"/>
      <c r="G251" s="1"/>
      <c r="I251" s="32"/>
      <c r="J251" s="240" t="s">
        <v>173</v>
      </c>
      <c r="K251" s="32"/>
      <c r="L251" s="32"/>
    </row>
    <row r="252" spans="2:12" ht="12.75" customHeight="1">
      <c r="B252" s="143" t="s">
        <v>74</v>
      </c>
      <c r="C252" s="143" t="s">
        <v>75</v>
      </c>
      <c r="D252" s="142"/>
      <c r="E252" s="143" t="s">
        <v>78</v>
      </c>
      <c r="F252" s="142"/>
      <c r="G252" s="142"/>
      <c r="H252" s="143" t="s">
        <v>75</v>
      </c>
      <c r="I252" s="142"/>
      <c r="J252" s="143" t="s">
        <v>78</v>
      </c>
      <c r="K252" s="1"/>
      <c r="L252" s="142"/>
    </row>
    <row r="253" spans="2:12" ht="12.75" customHeight="1">
      <c r="B253" s="171"/>
      <c r="C253" s="143" t="s">
        <v>79</v>
      </c>
      <c r="D253" s="144" t="s">
        <v>83</v>
      </c>
      <c r="E253" s="144" t="s">
        <v>84</v>
      </c>
      <c r="F253" s="144" t="s">
        <v>85</v>
      </c>
      <c r="G253" s="144" t="s">
        <v>86</v>
      </c>
      <c r="H253" s="143" t="s">
        <v>79</v>
      </c>
      <c r="I253" s="144" t="s">
        <v>83</v>
      </c>
      <c r="J253" s="144" t="s">
        <v>84</v>
      </c>
      <c r="K253" s="144" t="s">
        <v>85</v>
      </c>
      <c r="L253" s="144" t="s">
        <v>86</v>
      </c>
    </row>
    <row r="254" spans="1:12" ht="12.75" customHeight="1">
      <c r="A254" s="141">
        <v>1</v>
      </c>
      <c r="B254" s="181" t="str">
        <f aca="true" t="shared" si="51" ref="B254:C263">+B46</f>
        <v>???</v>
      </c>
      <c r="C254" s="181" t="str">
        <f t="shared" si="51"/>
        <v>???</v>
      </c>
      <c r="D254" s="160">
        <f aca="true" t="shared" si="52" ref="D254:D263">+H46</f>
        <v>1</v>
      </c>
      <c r="E254" s="160">
        <f aca="true" t="shared" si="53" ref="E254:E263">+I46</f>
        <v>1</v>
      </c>
      <c r="F254" s="160" t="e">
        <f aca="true" t="shared" si="54" ref="F254:F263">+J46</f>
        <v>#VALUE!</v>
      </c>
      <c r="G254" s="152" t="e">
        <f aca="true" t="shared" si="55" ref="G254:G263">+D254*E254*F254</f>
        <v>#VALUE!</v>
      </c>
      <c r="H254" s="309" t="str">
        <f aca="true" t="shared" si="56" ref="H254:H263">+C46</f>
        <v>???</v>
      </c>
      <c r="I254" s="150">
        <f aca="true" t="shared" si="57" ref="I254:J263">+H46</f>
        <v>1</v>
      </c>
      <c r="J254" s="150">
        <f t="shared" si="57"/>
        <v>1</v>
      </c>
      <c r="K254" s="151" t="e">
        <f>VLOOKUP(H19,N160:R172,5)</f>
        <v>#VALUE!</v>
      </c>
      <c r="L254" s="152" t="e">
        <f aca="true" t="shared" si="58" ref="L254:L263">+I254*J254*K254</f>
        <v>#VALUE!</v>
      </c>
    </row>
    <row r="255" spans="1:12" ht="12.75" customHeight="1">
      <c r="A255" s="141">
        <v>2</v>
      </c>
      <c r="B255" s="181" t="str">
        <f t="shared" si="51"/>
        <v>???</v>
      </c>
      <c r="C255" s="181" t="str">
        <f t="shared" si="51"/>
        <v>???</v>
      </c>
      <c r="D255" s="160">
        <f t="shared" si="52"/>
        <v>1</v>
      </c>
      <c r="E255" s="160">
        <f t="shared" si="53"/>
        <v>1</v>
      </c>
      <c r="F255" s="160" t="e">
        <f t="shared" si="54"/>
        <v>#VALUE!</v>
      </c>
      <c r="G255" s="152" t="e">
        <f t="shared" si="55"/>
        <v>#VALUE!</v>
      </c>
      <c r="H255" s="310" t="str">
        <f t="shared" si="56"/>
        <v>???</v>
      </c>
      <c r="I255" s="311">
        <f t="shared" si="57"/>
        <v>1</v>
      </c>
      <c r="J255" s="159">
        <f t="shared" si="57"/>
        <v>1</v>
      </c>
      <c r="K255" s="160" t="e">
        <f>+K254</f>
        <v>#VALUE!</v>
      </c>
      <c r="L255" s="152" t="e">
        <f t="shared" si="58"/>
        <v>#VALUE!</v>
      </c>
    </row>
    <row r="256" spans="1:12" ht="12.75" customHeight="1">
      <c r="A256" s="141">
        <v>3</v>
      </c>
      <c r="B256" s="181" t="str">
        <f t="shared" si="51"/>
        <v>???</v>
      </c>
      <c r="C256" s="181" t="str">
        <f t="shared" si="51"/>
        <v>???</v>
      </c>
      <c r="D256" s="160">
        <f t="shared" si="52"/>
        <v>1</v>
      </c>
      <c r="E256" s="160">
        <f t="shared" si="53"/>
        <v>1</v>
      </c>
      <c r="F256" s="160" t="e">
        <f t="shared" si="54"/>
        <v>#VALUE!</v>
      </c>
      <c r="G256" s="152" t="e">
        <f t="shared" si="55"/>
        <v>#VALUE!</v>
      </c>
      <c r="H256" s="310" t="str">
        <f t="shared" si="56"/>
        <v>???</v>
      </c>
      <c r="I256" s="311">
        <f t="shared" si="57"/>
        <v>1</v>
      </c>
      <c r="J256" s="159">
        <f t="shared" si="57"/>
        <v>1</v>
      </c>
      <c r="K256" s="160" t="e">
        <f>+K254</f>
        <v>#VALUE!</v>
      </c>
      <c r="L256" s="152" t="e">
        <f t="shared" si="58"/>
        <v>#VALUE!</v>
      </c>
    </row>
    <row r="257" spans="1:12" ht="12.75" customHeight="1">
      <c r="A257" s="141">
        <v>4</v>
      </c>
      <c r="B257" s="181" t="str">
        <f t="shared" si="51"/>
        <v>???</v>
      </c>
      <c r="C257" s="181" t="str">
        <f t="shared" si="51"/>
        <v>???</v>
      </c>
      <c r="D257" s="160">
        <f t="shared" si="52"/>
        <v>1</v>
      </c>
      <c r="E257" s="160">
        <f t="shared" si="53"/>
        <v>1</v>
      </c>
      <c r="F257" s="160" t="e">
        <f t="shared" si="54"/>
        <v>#VALUE!</v>
      </c>
      <c r="G257" s="152" t="e">
        <f t="shared" si="55"/>
        <v>#VALUE!</v>
      </c>
      <c r="H257" s="310" t="str">
        <f t="shared" si="56"/>
        <v>???</v>
      </c>
      <c r="I257" s="311">
        <f t="shared" si="57"/>
        <v>1</v>
      </c>
      <c r="J257" s="159">
        <f t="shared" si="57"/>
        <v>1</v>
      </c>
      <c r="K257" s="160" t="e">
        <f>+K254</f>
        <v>#VALUE!</v>
      </c>
      <c r="L257" s="152" t="e">
        <f t="shared" si="58"/>
        <v>#VALUE!</v>
      </c>
    </row>
    <row r="258" spans="1:12" ht="12.75" customHeight="1">
      <c r="A258" s="141">
        <v>5</v>
      </c>
      <c r="B258" s="181" t="str">
        <f t="shared" si="51"/>
        <v>???</v>
      </c>
      <c r="C258" s="181" t="str">
        <f t="shared" si="51"/>
        <v>???</v>
      </c>
      <c r="D258" s="160">
        <f t="shared" si="52"/>
        <v>1</v>
      </c>
      <c r="E258" s="160">
        <f t="shared" si="53"/>
        <v>1</v>
      </c>
      <c r="F258" s="160" t="e">
        <f t="shared" si="54"/>
        <v>#VALUE!</v>
      </c>
      <c r="G258" s="152" t="e">
        <f t="shared" si="55"/>
        <v>#VALUE!</v>
      </c>
      <c r="H258" s="310" t="str">
        <f t="shared" si="56"/>
        <v>???</v>
      </c>
      <c r="I258" s="311">
        <f t="shared" si="57"/>
        <v>1</v>
      </c>
      <c r="J258" s="159">
        <f t="shared" si="57"/>
        <v>1</v>
      </c>
      <c r="K258" s="160" t="e">
        <f>+K254</f>
        <v>#VALUE!</v>
      </c>
      <c r="L258" s="152" t="e">
        <f t="shared" si="58"/>
        <v>#VALUE!</v>
      </c>
    </row>
    <row r="259" spans="1:12" ht="12.75" customHeight="1">
      <c r="A259" s="141">
        <v>6</v>
      </c>
      <c r="B259" s="181" t="str">
        <f t="shared" si="51"/>
        <v>???</v>
      </c>
      <c r="C259" s="181" t="str">
        <f t="shared" si="51"/>
        <v>???</v>
      </c>
      <c r="D259" s="160">
        <f t="shared" si="52"/>
        <v>1</v>
      </c>
      <c r="E259" s="160">
        <f t="shared" si="53"/>
        <v>1</v>
      </c>
      <c r="F259" s="160" t="e">
        <f t="shared" si="54"/>
        <v>#VALUE!</v>
      </c>
      <c r="G259" s="152" t="e">
        <f t="shared" si="55"/>
        <v>#VALUE!</v>
      </c>
      <c r="H259" s="310" t="str">
        <f t="shared" si="56"/>
        <v>???</v>
      </c>
      <c r="I259" s="311">
        <f t="shared" si="57"/>
        <v>1</v>
      </c>
      <c r="J259" s="159">
        <f t="shared" si="57"/>
        <v>1</v>
      </c>
      <c r="K259" s="160" t="e">
        <f>+K254</f>
        <v>#VALUE!</v>
      </c>
      <c r="L259" s="152" t="e">
        <f t="shared" si="58"/>
        <v>#VALUE!</v>
      </c>
    </row>
    <row r="260" spans="1:12" ht="12.75" customHeight="1">
      <c r="A260" s="141">
        <v>7</v>
      </c>
      <c r="B260" s="181" t="str">
        <f t="shared" si="51"/>
        <v>???</v>
      </c>
      <c r="C260" s="181" t="str">
        <f t="shared" si="51"/>
        <v>???</v>
      </c>
      <c r="D260" s="160">
        <f t="shared" si="52"/>
        <v>1</v>
      </c>
      <c r="E260" s="160">
        <f t="shared" si="53"/>
        <v>1</v>
      </c>
      <c r="F260" s="160" t="e">
        <f t="shared" si="54"/>
        <v>#VALUE!</v>
      </c>
      <c r="G260" s="152" t="e">
        <f t="shared" si="55"/>
        <v>#VALUE!</v>
      </c>
      <c r="H260" s="310" t="str">
        <f t="shared" si="56"/>
        <v>???</v>
      </c>
      <c r="I260" s="311">
        <f t="shared" si="57"/>
        <v>1</v>
      </c>
      <c r="J260" s="159">
        <f t="shared" si="57"/>
        <v>1</v>
      </c>
      <c r="K260" s="160" t="e">
        <f>+K254</f>
        <v>#VALUE!</v>
      </c>
      <c r="L260" s="152" t="e">
        <f t="shared" si="58"/>
        <v>#VALUE!</v>
      </c>
    </row>
    <row r="261" spans="1:12" ht="12.75" customHeight="1">
      <c r="A261" s="141">
        <v>8</v>
      </c>
      <c r="B261" s="181" t="str">
        <f t="shared" si="51"/>
        <v>???</v>
      </c>
      <c r="C261" s="181" t="str">
        <f t="shared" si="51"/>
        <v>???</v>
      </c>
      <c r="D261" s="160">
        <f t="shared" si="52"/>
        <v>1</v>
      </c>
      <c r="E261" s="160">
        <f t="shared" si="53"/>
        <v>1</v>
      </c>
      <c r="F261" s="160" t="e">
        <f t="shared" si="54"/>
        <v>#VALUE!</v>
      </c>
      <c r="G261" s="152" t="e">
        <f t="shared" si="55"/>
        <v>#VALUE!</v>
      </c>
      <c r="H261" s="310" t="str">
        <f t="shared" si="56"/>
        <v>???</v>
      </c>
      <c r="I261" s="311">
        <f t="shared" si="57"/>
        <v>1</v>
      </c>
      <c r="J261" s="159">
        <f t="shared" si="57"/>
        <v>1</v>
      </c>
      <c r="K261" s="160" t="e">
        <f>+K254</f>
        <v>#VALUE!</v>
      </c>
      <c r="L261" s="152" t="e">
        <f t="shared" si="58"/>
        <v>#VALUE!</v>
      </c>
    </row>
    <row r="262" spans="1:12" ht="12.75" customHeight="1">
      <c r="A262" s="141">
        <v>9</v>
      </c>
      <c r="B262" s="181" t="str">
        <f t="shared" si="51"/>
        <v>???</v>
      </c>
      <c r="C262" s="181" t="str">
        <f t="shared" si="51"/>
        <v>???</v>
      </c>
      <c r="D262" s="160">
        <f t="shared" si="52"/>
        <v>1</v>
      </c>
      <c r="E262" s="160">
        <f t="shared" si="53"/>
        <v>1</v>
      </c>
      <c r="F262" s="160" t="e">
        <f t="shared" si="54"/>
        <v>#VALUE!</v>
      </c>
      <c r="G262" s="152" t="e">
        <f t="shared" si="55"/>
        <v>#VALUE!</v>
      </c>
      <c r="H262" s="310" t="str">
        <f t="shared" si="56"/>
        <v>???</v>
      </c>
      <c r="I262" s="311">
        <f t="shared" si="57"/>
        <v>1</v>
      </c>
      <c r="J262" s="159">
        <f t="shared" si="57"/>
        <v>1</v>
      </c>
      <c r="K262" s="160" t="e">
        <f>+K254</f>
        <v>#VALUE!</v>
      </c>
      <c r="L262" s="152" t="e">
        <f t="shared" si="58"/>
        <v>#VALUE!</v>
      </c>
    </row>
    <row r="263" spans="1:12" ht="12.75">
      <c r="A263" s="141">
        <v>10</v>
      </c>
      <c r="B263" s="181" t="str">
        <f t="shared" si="51"/>
        <v>riso </v>
      </c>
      <c r="C263" s="181" t="str">
        <f t="shared" si="51"/>
        <v>somm. perm.</v>
      </c>
      <c r="D263" s="160">
        <f t="shared" si="52"/>
        <v>1</v>
      </c>
      <c r="E263" s="160">
        <f t="shared" si="53"/>
        <v>1</v>
      </c>
      <c r="F263" s="160" t="e">
        <f t="shared" si="54"/>
        <v>#VALUE!</v>
      </c>
      <c r="G263" s="152" t="e">
        <f t="shared" si="55"/>
        <v>#VALUE!</v>
      </c>
      <c r="H263" s="312" t="str">
        <f t="shared" si="56"/>
        <v>somm. perm.</v>
      </c>
      <c r="I263" s="167">
        <f t="shared" si="57"/>
        <v>1</v>
      </c>
      <c r="J263" s="168">
        <f t="shared" si="57"/>
        <v>1</v>
      </c>
      <c r="K263" s="160" t="e">
        <f>+K254</f>
        <v>#VALUE!</v>
      </c>
      <c r="L263" s="152" t="e">
        <f t="shared" si="58"/>
        <v>#VALUE!</v>
      </c>
    </row>
    <row r="264" ht="6" customHeight="1">
      <c r="L264" s="32"/>
    </row>
    <row r="265" spans="1:12" ht="15.75" customHeight="1">
      <c r="A265" s="174"/>
      <c r="B265" s="175" t="s">
        <v>174</v>
      </c>
      <c r="C265" s="142"/>
      <c r="D265" s="142"/>
      <c r="E265" s="142"/>
      <c r="F265" s="261"/>
      <c r="G265" s="1"/>
      <c r="H265" s="258"/>
      <c r="I265" s="32"/>
      <c r="J265" s="32"/>
      <c r="K265" s="32"/>
      <c r="L265" s="32"/>
    </row>
    <row r="266" spans="1:12" ht="12.75" customHeight="1">
      <c r="A266" s="32"/>
      <c r="B266" s="143" t="s">
        <v>74</v>
      </c>
      <c r="C266" s="143" t="s">
        <v>75</v>
      </c>
      <c r="D266" s="144" t="s">
        <v>76</v>
      </c>
      <c r="E266" s="205" t="s">
        <v>86</v>
      </c>
      <c r="F266" s="142"/>
      <c r="G266" s="142"/>
      <c r="H266" s="144" t="s">
        <v>116</v>
      </c>
      <c r="I266" s="143"/>
      <c r="J266" s="143"/>
      <c r="K266" s="144"/>
      <c r="L266" s="32"/>
    </row>
    <row r="267" spans="1:12" ht="12.75" customHeight="1">
      <c r="A267" s="32"/>
      <c r="B267" s="171"/>
      <c r="C267" s="143" t="s">
        <v>79</v>
      </c>
      <c r="D267" s="144" t="s">
        <v>80</v>
      </c>
      <c r="E267" s="144"/>
      <c r="F267" s="144" t="s">
        <v>98</v>
      </c>
      <c r="G267" s="144" t="s">
        <v>99</v>
      </c>
      <c r="H267" s="144" t="s">
        <v>100</v>
      </c>
      <c r="I267" s="144" t="s">
        <v>101</v>
      </c>
      <c r="J267" s="144" t="s">
        <v>102</v>
      </c>
      <c r="K267" s="144" t="s">
        <v>103</v>
      </c>
      <c r="L267" s="32"/>
    </row>
    <row r="268" spans="1:12" ht="12.75" customHeight="1">
      <c r="A268" s="141">
        <v>1</v>
      </c>
      <c r="B268" s="181" t="str">
        <f aca="true" t="shared" si="59" ref="B268:B277">+B46</f>
        <v>???</v>
      </c>
      <c r="C268" s="181" t="str">
        <f aca="true" t="shared" si="60" ref="C268:C277">+H254</f>
        <v>???</v>
      </c>
      <c r="D268" s="313">
        <f aca="true" t="shared" si="61" ref="D268:D278">+D46</f>
        <v>0</v>
      </c>
      <c r="E268" s="195" t="e">
        <f aca="true" t="shared" si="62" ref="E268:E277">+L254</f>
        <v>#VALUE!</v>
      </c>
      <c r="F268" s="215" t="e">
        <f aca="true" t="shared" si="63" ref="F268:F277">+F81*D46/E268</f>
        <v>#VALUE!</v>
      </c>
      <c r="G268" s="215" t="e">
        <f aca="true" t="shared" si="64" ref="G268:G277">+G81*D46/E268</f>
        <v>#VALUE!</v>
      </c>
      <c r="H268" s="215" t="e">
        <f aca="true" t="shared" si="65" ref="H268:H277">+H81*D46/E268</f>
        <v>#VALUE!</v>
      </c>
      <c r="I268" s="215" t="e">
        <f aca="true" t="shared" si="66" ref="I268:I277">+I81*D46/E268</f>
        <v>#VALUE!</v>
      </c>
      <c r="J268" s="215" t="e">
        <f aca="true" t="shared" si="67" ref="J268:J277">+J81*D46/E268</f>
        <v>#VALUE!</v>
      </c>
      <c r="K268" s="215" t="e">
        <f aca="true" t="shared" si="68" ref="K268:K277">+K81*D46/E268</f>
        <v>#VALUE!</v>
      </c>
      <c r="L268" s="32"/>
    </row>
    <row r="269" spans="1:12" ht="12.75" customHeight="1">
      <c r="A269" s="141">
        <v>2</v>
      </c>
      <c r="B269" s="181" t="str">
        <f t="shared" si="59"/>
        <v>???</v>
      </c>
      <c r="C269" s="181" t="str">
        <f t="shared" si="60"/>
        <v>???</v>
      </c>
      <c r="D269" s="313">
        <f t="shared" si="61"/>
        <v>0</v>
      </c>
      <c r="E269" s="195" t="e">
        <f t="shared" si="62"/>
        <v>#VALUE!</v>
      </c>
      <c r="F269" s="215" t="e">
        <f t="shared" si="63"/>
        <v>#VALUE!</v>
      </c>
      <c r="G269" s="215" t="e">
        <f t="shared" si="64"/>
        <v>#VALUE!</v>
      </c>
      <c r="H269" s="215" t="e">
        <f t="shared" si="65"/>
        <v>#VALUE!</v>
      </c>
      <c r="I269" s="215" t="e">
        <f t="shared" si="66"/>
        <v>#VALUE!</v>
      </c>
      <c r="J269" s="215" t="e">
        <f t="shared" si="67"/>
        <v>#VALUE!</v>
      </c>
      <c r="K269" s="215" t="e">
        <f t="shared" si="68"/>
        <v>#VALUE!</v>
      </c>
      <c r="L269" s="32"/>
    </row>
    <row r="270" spans="1:12" ht="12.75" customHeight="1">
      <c r="A270" s="141">
        <v>3</v>
      </c>
      <c r="B270" s="181" t="str">
        <f t="shared" si="59"/>
        <v>???</v>
      </c>
      <c r="C270" s="181" t="str">
        <f t="shared" si="60"/>
        <v>???</v>
      </c>
      <c r="D270" s="313">
        <f t="shared" si="61"/>
        <v>0</v>
      </c>
      <c r="E270" s="195" t="e">
        <f t="shared" si="62"/>
        <v>#VALUE!</v>
      </c>
      <c r="F270" s="215" t="e">
        <f t="shared" si="63"/>
        <v>#VALUE!</v>
      </c>
      <c r="G270" s="215" t="e">
        <f t="shared" si="64"/>
        <v>#VALUE!</v>
      </c>
      <c r="H270" s="215" t="e">
        <f t="shared" si="65"/>
        <v>#VALUE!</v>
      </c>
      <c r="I270" s="215" t="e">
        <f t="shared" si="66"/>
        <v>#VALUE!</v>
      </c>
      <c r="J270" s="215" t="e">
        <f t="shared" si="67"/>
        <v>#VALUE!</v>
      </c>
      <c r="K270" s="215" t="e">
        <f t="shared" si="68"/>
        <v>#VALUE!</v>
      </c>
      <c r="L270" s="32"/>
    </row>
    <row r="271" spans="1:12" ht="12.75" customHeight="1">
      <c r="A271" s="141">
        <v>4</v>
      </c>
      <c r="B271" s="181" t="str">
        <f t="shared" si="59"/>
        <v>???</v>
      </c>
      <c r="C271" s="181" t="str">
        <f t="shared" si="60"/>
        <v>???</v>
      </c>
      <c r="D271" s="313">
        <f t="shared" si="61"/>
        <v>0</v>
      </c>
      <c r="E271" s="195" t="e">
        <f t="shared" si="62"/>
        <v>#VALUE!</v>
      </c>
      <c r="F271" s="215" t="e">
        <f t="shared" si="63"/>
        <v>#VALUE!</v>
      </c>
      <c r="G271" s="215" t="e">
        <f t="shared" si="64"/>
        <v>#VALUE!</v>
      </c>
      <c r="H271" s="215" t="e">
        <f t="shared" si="65"/>
        <v>#VALUE!</v>
      </c>
      <c r="I271" s="215" t="e">
        <f t="shared" si="66"/>
        <v>#VALUE!</v>
      </c>
      <c r="J271" s="215" t="e">
        <f t="shared" si="67"/>
        <v>#VALUE!</v>
      </c>
      <c r="K271" s="215" t="e">
        <f t="shared" si="68"/>
        <v>#VALUE!</v>
      </c>
      <c r="L271" s="32"/>
    </row>
    <row r="272" spans="1:12" ht="12.75" customHeight="1">
      <c r="A272" s="141">
        <v>5</v>
      </c>
      <c r="B272" s="181" t="str">
        <f t="shared" si="59"/>
        <v>???</v>
      </c>
      <c r="C272" s="181" t="str">
        <f t="shared" si="60"/>
        <v>???</v>
      </c>
      <c r="D272" s="313">
        <f t="shared" si="61"/>
        <v>0</v>
      </c>
      <c r="E272" s="195" t="e">
        <f t="shared" si="62"/>
        <v>#VALUE!</v>
      </c>
      <c r="F272" s="215" t="e">
        <f t="shared" si="63"/>
        <v>#VALUE!</v>
      </c>
      <c r="G272" s="215" t="e">
        <f t="shared" si="64"/>
        <v>#VALUE!</v>
      </c>
      <c r="H272" s="215" t="e">
        <f t="shared" si="65"/>
        <v>#VALUE!</v>
      </c>
      <c r="I272" s="215" t="e">
        <f t="shared" si="66"/>
        <v>#VALUE!</v>
      </c>
      <c r="J272" s="215" t="e">
        <f t="shared" si="67"/>
        <v>#VALUE!</v>
      </c>
      <c r="K272" s="215" t="e">
        <f t="shared" si="68"/>
        <v>#VALUE!</v>
      </c>
      <c r="L272" s="144"/>
    </row>
    <row r="273" spans="1:12" ht="12.75" customHeight="1">
      <c r="A273" s="141">
        <v>6</v>
      </c>
      <c r="B273" s="181" t="str">
        <f t="shared" si="59"/>
        <v>???</v>
      </c>
      <c r="C273" s="181" t="str">
        <f t="shared" si="60"/>
        <v>???</v>
      </c>
      <c r="D273" s="313">
        <f t="shared" si="61"/>
        <v>0</v>
      </c>
      <c r="E273" s="195" t="e">
        <f t="shared" si="62"/>
        <v>#VALUE!</v>
      </c>
      <c r="F273" s="215" t="e">
        <f t="shared" si="63"/>
        <v>#VALUE!</v>
      </c>
      <c r="G273" s="215" t="e">
        <f t="shared" si="64"/>
        <v>#VALUE!</v>
      </c>
      <c r="H273" s="215" t="e">
        <f t="shared" si="65"/>
        <v>#VALUE!</v>
      </c>
      <c r="I273" s="215" t="e">
        <f t="shared" si="66"/>
        <v>#VALUE!</v>
      </c>
      <c r="J273" s="215" t="e">
        <f t="shared" si="67"/>
        <v>#VALUE!</v>
      </c>
      <c r="K273" s="215" t="e">
        <f t="shared" si="68"/>
        <v>#VALUE!</v>
      </c>
      <c r="L273" s="266"/>
    </row>
    <row r="274" spans="1:12" ht="12.75" customHeight="1">
      <c r="A274" s="141">
        <v>7</v>
      </c>
      <c r="B274" s="181" t="str">
        <f t="shared" si="59"/>
        <v>???</v>
      </c>
      <c r="C274" s="181" t="str">
        <f t="shared" si="60"/>
        <v>???</v>
      </c>
      <c r="D274" s="313">
        <f t="shared" si="61"/>
        <v>0</v>
      </c>
      <c r="E274" s="195" t="e">
        <f t="shared" si="62"/>
        <v>#VALUE!</v>
      </c>
      <c r="F274" s="215" t="e">
        <f t="shared" si="63"/>
        <v>#VALUE!</v>
      </c>
      <c r="G274" s="215" t="e">
        <f t="shared" si="64"/>
        <v>#VALUE!</v>
      </c>
      <c r="H274" s="215" t="e">
        <f t="shared" si="65"/>
        <v>#VALUE!</v>
      </c>
      <c r="I274" s="215" t="e">
        <f t="shared" si="66"/>
        <v>#VALUE!</v>
      </c>
      <c r="J274" s="215" t="e">
        <f t="shared" si="67"/>
        <v>#VALUE!</v>
      </c>
      <c r="K274" s="215" t="e">
        <f t="shared" si="68"/>
        <v>#VALUE!</v>
      </c>
      <c r="L274" s="266"/>
    </row>
    <row r="275" spans="1:12" ht="12.75" customHeight="1">
      <c r="A275" s="141">
        <v>8</v>
      </c>
      <c r="B275" s="181" t="str">
        <f t="shared" si="59"/>
        <v>???</v>
      </c>
      <c r="C275" s="181" t="str">
        <f t="shared" si="60"/>
        <v>???</v>
      </c>
      <c r="D275" s="313">
        <f t="shared" si="61"/>
        <v>0</v>
      </c>
      <c r="E275" s="195" t="e">
        <f t="shared" si="62"/>
        <v>#VALUE!</v>
      </c>
      <c r="F275" s="215" t="e">
        <f t="shared" si="63"/>
        <v>#VALUE!</v>
      </c>
      <c r="G275" s="215" t="e">
        <f t="shared" si="64"/>
        <v>#VALUE!</v>
      </c>
      <c r="H275" s="215" t="e">
        <f t="shared" si="65"/>
        <v>#VALUE!</v>
      </c>
      <c r="I275" s="215" t="e">
        <f t="shared" si="66"/>
        <v>#VALUE!</v>
      </c>
      <c r="J275" s="215" t="e">
        <f t="shared" si="67"/>
        <v>#VALUE!</v>
      </c>
      <c r="K275" s="215" t="e">
        <f t="shared" si="68"/>
        <v>#VALUE!</v>
      </c>
      <c r="L275" s="41"/>
    </row>
    <row r="276" spans="1:12" ht="12.75" customHeight="1">
      <c r="A276" s="314">
        <v>9</v>
      </c>
      <c r="B276" s="181" t="str">
        <f t="shared" si="59"/>
        <v>???</v>
      </c>
      <c r="C276" s="181" t="str">
        <f t="shared" si="60"/>
        <v>???</v>
      </c>
      <c r="D276" s="313">
        <f t="shared" si="61"/>
        <v>0</v>
      </c>
      <c r="E276" s="195" t="e">
        <f t="shared" si="62"/>
        <v>#VALUE!</v>
      </c>
      <c r="F276" s="215" t="e">
        <f t="shared" si="63"/>
        <v>#VALUE!</v>
      </c>
      <c r="G276" s="215" t="e">
        <f t="shared" si="64"/>
        <v>#VALUE!</v>
      </c>
      <c r="H276" s="215" t="e">
        <f t="shared" si="65"/>
        <v>#VALUE!</v>
      </c>
      <c r="I276" s="215" t="e">
        <f t="shared" si="66"/>
        <v>#VALUE!</v>
      </c>
      <c r="J276" s="215" t="e">
        <f t="shared" si="67"/>
        <v>#VALUE!</v>
      </c>
      <c r="K276" s="215" t="e">
        <f t="shared" si="68"/>
        <v>#VALUE!</v>
      </c>
      <c r="L276" s="41"/>
    </row>
    <row r="277" spans="1:12" ht="12.75" customHeight="1">
      <c r="A277" s="314">
        <v>10</v>
      </c>
      <c r="B277" s="181" t="str">
        <f t="shared" si="59"/>
        <v>riso </v>
      </c>
      <c r="C277" s="181" t="str">
        <f t="shared" si="60"/>
        <v>somm. perm.</v>
      </c>
      <c r="D277" s="313">
        <f t="shared" si="61"/>
        <v>0</v>
      </c>
      <c r="E277" s="195" t="e">
        <f t="shared" si="62"/>
        <v>#VALUE!</v>
      </c>
      <c r="F277" s="215" t="e">
        <f t="shared" si="63"/>
        <v>#VALUE!</v>
      </c>
      <c r="G277" s="215" t="e">
        <f t="shared" si="64"/>
        <v>#VALUE!</v>
      </c>
      <c r="H277" s="215" t="e">
        <f t="shared" si="65"/>
        <v>#VALUE!</v>
      </c>
      <c r="I277" s="215" t="e">
        <f t="shared" si="66"/>
        <v>#VALUE!</v>
      </c>
      <c r="J277" s="215" t="e">
        <f t="shared" si="67"/>
        <v>#VALUE!</v>
      </c>
      <c r="K277" s="215" t="e">
        <f t="shared" si="68"/>
        <v>#VALUE!</v>
      </c>
      <c r="L277" s="41"/>
    </row>
    <row r="278" spans="1:12" ht="12.75" customHeight="1">
      <c r="A278" s="315"/>
      <c r="B278" s="315"/>
      <c r="C278" s="316" t="s">
        <v>175</v>
      </c>
      <c r="D278" s="317">
        <f t="shared" si="61"/>
        <v>0</v>
      </c>
      <c r="E278" s="318"/>
      <c r="F278" s="319" t="e">
        <f aca="true" t="shared" si="69" ref="F278:K278">SUM(F268:F277)</f>
        <v>#VALUE!</v>
      </c>
      <c r="G278" s="319" t="e">
        <f t="shared" si="69"/>
        <v>#VALUE!</v>
      </c>
      <c r="H278" s="319" t="e">
        <f t="shared" si="69"/>
        <v>#VALUE!</v>
      </c>
      <c r="I278" s="319" t="e">
        <f t="shared" si="69"/>
        <v>#VALUE!</v>
      </c>
      <c r="J278" s="319" t="e">
        <f t="shared" si="69"/>
        <v>#VALUE!</v>
      </c>
      <c r="K278" s="319" t="e">
        <f t="shared" si="69"/>
        <v>#VALUE!</v>
      </c>
      <c r="L278" s="152"/>
    </row>
    <row r="279" spans="1:12" ht="12.75" customHeight="1">
      <c r="A279" s="315"/>
      <c r="B279" s="1"/>
      <c r="C279" s="181"/>
      <c r="D279" s="160"/>
      <c r="E279" s="216" t="s">
        <v>176</v>
      </c>
      <c r="F279" s="217" t="e">
        <f>+F278/D56</f>
        <v>#VALUE!</v>
      </c>
      <c r="G279" s="217" t="e">
        <f>+G278/D56</f>
        <v>#VALUE!</v>
      </c>
      <c r="H279" s="217" t="e">
        <f>+H278/D56</f>
        <v>#VALUE!</v>
      </c>
      <c r="I279" s="217" t="e">
        <f>+I278/D56</f>
        <v>#VALUE!</v>
      </c>
      <c r="J279" s="217" t="e">
        <f>+J278/D56</f>
        <v>#VALUE!</v>
      </c>
      <c r="K279" s="217" t="e">
        <f>+K278/D56</f>
        <v>#VALUE!</v>
      </c>
      <c r="L279" s="152"/>
    </row>
    <row r="280" spans="1:12" ht="6" customHeight="1">
      <c r="A280" s="141"/>
      <c r="B280" s="181"/>
      <c r="C280" s="181"/>
      <c r="D280" s="160"/>
      <c r="E280" s="263"/>
      <c r="F280" s="195"/>
      <c r="G280" s="195"/>
      <c r="H280" s="195"/>
      <c r="I280" s="195"/>
      <c r="J280" s="195"/>
      <c r="K280" s="195"/>
      <c r="L280" s="32"/>
    </row>
    <row r="281" spans="1:12" ht="15.75" customHeight="1">
      <c r="A281" s="174"/>
      <c r="B281" s="175" t="s">
        <v>177</v>
      </c>
      <c r="C281" s="142"/>
      <c r="D281" s="142"/>
      <c r="E281" s="142"/>
      <c r="F281" s="261"/>
      <c r="G281" s="1"/>
      <c r="H281" s="258"/>
      <c r="I281" s="32"/>
      <c r="J281" s="32"/>
      <c r="K281" s="32"/>
      <c r="L281" s="32"/>
    </row>
    <row r="282" spans="1:12" ht="9.75" customHeight="1">
      <c r="A282" s="32"/>
      <c r="B282" s="143" t="s">
        <v>74</v>
      </c>
      <c r="C282" s="143" t="s">
        <v>75</v>
      </c>
      <c r="D282" s="144" t="s">
        <v>76</v>
      </c>
      <c r="E282" s="205" t="s">
        <v>86</v>
      </c>
      <c r="F282" s="142"/>
      <c r="G282" s="142"/>
      <c r="H282" s="144" t="s">
        <v>116</v>
      </c>
      <c r="I282" s="143"/>
      <c r="J282" s="143"/>
      <c r="K282" s="144"/>
      <c r="L282" s="32"/>
    </row>
    <row r="283" spans="1:12" ht="12.75" customHeight="1">
      <c r="A283" s="32"/>
      <c r="B283" s="171"/>
      <c r="C283" s="143" t="s">
        <v>79</v>
      </c>
      <c r="D283" s="144" t="s">
        <v>80</v>
      </c>
      <c r="E283" s="144"/>
      <c r="F283" s="144" t="s">
        <v>98</v>
      </c>
      <c r="G283" s="144" t="s">
        <v>99</v>
      </c>
      <c r="H283" s="144" t="s">
        <v>100</v>
      </c>
      <c r="I283" s="144" t="s">
        <v>101</v>
      </c>
      <c r="J283" s="144" t="s">
        <v>102</v>
      </c>
      <c r="K283" s="144" t="s">
        <v>103</v>
      </c>
      <c r="L283" s="32"/>
    </row>
    <row r="284" spans="1:12" ht="12.75" customHeight="1">
      <c r="A284" s="141">
        <v>1</v>
      </c>
      <c r="B284" s="181" t="str">
        <f aca="true" t="shared" si="70" ref="B284:B293">+B46</f>
        <v>???</v>
      </c>
      <c r="C284" s="181" t="str">
        <f aca="true" t="shared" si="71" ref="C284:C293">+H254</f>
        <v>???</v>
      </c>
      <c r="D284" s="313">
        <f aca="true" t="shared" si="72" ref="D284:D294">+D46</f>
        <v>0</v>
      </c>
      <c r="E284" s="195" t="e">
        <f aca="true" t="shared" si="73" ref="E284:E293">+L254</f>
        <v>#VALUE!</v>
      </c>
      <c r="F284" s="215" t="e">
        <f aca="true" t="shared" si="74" ref="F284:F293">+F140*D46/E284</f>
        <v>#VALUE!</v>
      </c>
      <c r="G284" s="215" t="e">
        <f aca="true" t="shared" si="75" ref="G284:G293">+G140*D46/E284</f>
        <v>#VALUE!</v>
      </c>
      <c r="H284" s="215" t="e">
        <f aca="true" t="shared" si="76" ref="H284:H293">+H140*D46/E284</f>
        <v>#VALUE!</v>
      </c>
      <c r="I284" s="215" t="e">
        <f aca="true" t="shared" si="77" ref="I284:I293">+I140*D46/E284</f>
        <v>#VALUE!</v>
      </c>
      <c r="J284" s="215" t="e">
        <f aca="true" t="shared" si="78" ref="J284:J293">+J140*D46/E284</f>
        <v>#VALUE!</v>
      </c>
      <c r="K284" s="215" t="e">
        <f aca="true" t="shared" si="79" ref="K284:K293">+K140*D46/E284</f>
        <v>#VALUE!</v>
      </c>
      <c r="L284" s="32"/>
    </row>
    <row r="285" spans="1:12" ht="12.75" customHeight="1">
      <c r="A285" s="141">
        <v>2</v>
      </c>
      <c r="B285" s="181" t="str">
        <f t="shared" si="70"/>
        <v>???</v>
      </c>
      <c r="C285" s="181" t="str">
        <f t="shared" si="71"/>
        <v>???</v>
      </c>
      <c r="D285" s="313">
        <f t="shared" si="72"/>
        <v>0</v>
      </c>
      <c r="E285" s="195" t="e">
        <f t="shared" si="73"/>
        <v>#VALUE!</v>
      </c>
      <c r="F285" s="215" t="e">
        <f t="shared" si="74"/>
        <v>#VALUE!</v>
      </c>
      <c r="G285" s="215" t="e">
        <f t="shared" si="75"/>
        <v>#VALUE!</v>
      </c>
      <c r="H285" s="215" t="e">
        <f t="shared" si="76"/>
        <v>#VALUE!</v>
      </c>
      <c r="I285" s="215" t="e">
        <f t="shared" si="77"/>
        <v>#VALUE!</v>
      </c>
      <c r="J285" s="215" t="e">
        <f t="shared" si="78"/>
        <v>#VALUE!</v>
      </c>
      <c r="K285" s="215" t="e">
        <f t="shared" si="79"/>
        <v>#VALUE!</v>
      </c>
      <c r="L285" s="32"/>
    </row>
    <row r="286" spans="1:12" ht="12.75" customHeight="1">
      <c r="A286" s="141">
        <v>3</v>
      </c>
      <c r="B286" s="181" t="str">
        <f t="shared" si="70"/>
        <v>???</v>
      </c>
      <c r="C286" s="181" t="str">
        <f t="shared" si="71"/>
        <v>???</v>
      </c>
      <c r="D286" s="313">
        <f t="shared" si="72"/>
        <v>0</v>
      </c>
      <c r="E286" s="195" t="e">
        <f t="shared" si="73"/>
        <v>#VALUE!</v>
      </c>
      <c r="F286" s="215" t="e">
        <f t="shared" si="74"/>
        <v>#VALUE!</v>
      </c>
      <c r="G286" s="215" t="e">
        <f t="shared" si="75"/>
        <v>#VALUE!</v>
      </c>
      <c r="H286" s="215" t="e">
        <f t="shared" si="76"/>
        <v>#VALUE!</v>
      </c>
      <c r="I286" s="215" t="e">
        <f t="shared" si="77"/>
        <v>#VALUE!</v>
      </c>
      <c r="J286" s="215" t="e">
        <f t="shared" si="78"/>
        <v>#VALUE!</v>
      </c>
      <c r="K286" s="215" t="e">
        <f t="shared" si="79"/>
        <v>#VALUE!</v>
      </c>
      <c r="L286" s="32"/>
    </row>
    <row r="287" spans="1:12" ht="12.75" customHeight="1">
      <c r="A287" s="141">
        <v>4</v>
      </c>
      <c r="B287" s="181" t="str">
        <f t="shared" si="70"/>
        <v>???</v>
      </c>
      <c r="C287" s="181" t="str">
        <f t="shared" si="71"/>
        <v>???</v>
      </c>
      <c r="D287" s="313">
        <f t="shared" si="72"/>
        <v>0</v>
      </c>
      <c r="E287" s="195" t="e">
        <f t="shared" si="73"/>
        <v>#VALUE!</v>
      </c>
      <c r="F287" s="215" t="e">
        <f t="shared" si="74"/>
        <v>#VALUE!</v>
      </c>
      <c r="G287" s="215" t="e">
        <f t="shared" si="75"/>
        <v>#VALUE!</v>
      </c>
      <c r="H287" s="215" t="e">
        <f t="shared" si="76"/>
        <v>#VALUE!</v>
      </c>
      <c r="I287" s="215" t="e">
        <f t="shared" si="77"/>
        <v>#VALUE!</v>
      </c>
      <c r="J287" s="215" t="e">
        <f t="shared" si="78"/>
        <v>#VALUE!</v>
      </c>
      <c r="K287" s="215" t="e">
        <f t="shared" si="79"/>
        <v>#VALUE!</v>
      </c>
      <c r="L287" s="32"/>
    </row>
    <row r="288" spans="1:12" ht="12.75" customHeight="1">
      <c r="A288" s="141">
        <v>5</v>
      </c>
      <c r="B288" s="181" t="str">
        <f t="shared" si="70"/>
        <v>???</v>
      </c>
      <c r="C288" s="181" t="str">
        <f t="shared" si="71"/>
        <v>???</v>
      </c>
      <c r="D288" s="313">
        <f t="shared" si="72"/>
        <v>0</v>
      </c>
      <c r="E288" s="195" t="e">
        <f t="shared" si="73"/>
        <v>#VALUE!</v>
      </c>
      <c r="F288" s="215" t="e">
        <f t="shared" si="74"/>
        <v>#VALUE!</v>
      </c>
      <c r="G288" s="215" t="e">
        <f t="shared" si="75"/>
        <v>#VALUE!</v>
      </c>
      <c r="H288" s="215" t="e">
        <f t="shared" si="76"/>
        <v>#VALUE!</v>
      </c>
      <c r="I288" s="215" t="e">
        <f t="shared" si="77"/>
        <v>#VALUE!</v>
      </c>
      <c r="J288" s="215" t="e">
        <f t="shared" si="78"/>
        <v>#VALUE!</v>
      </c>
      <c r="K288" s="215" t="e">
        <f t="shared" si="79"/>
        <v>#VALUE!</v>
      </c>
      <c r="L288" s="32"/>
    </row>
    <row r="289" spans="1:12" ht="12.75" customHeight="1">
      <c r="A289" s="141">
        <v>6</v>
      </c>
      <c r="B289" s="181" t="str">
        <f t="shared" si="70"/>
        <v>???</v>
      </c>
      <c r="C289" s="181" t="str">
        <f t="shared" si="71"/>
        <v>???</v>
      </c>
      <c r="D289" s="313">
        <f t="shared" si="72"/>
        <v>0</v>
      </c>
      <c r="E289" s="195" t="e">
        <f t="shared" si="73"/>
        <v>#VALUE!</v>
      </c>
      <c r="F289" s="215" t="e">
        <f t="shared" si="74"/>
        <v>#VALUE!</v>
      </c>
      <c r="G289" s="215" t="e">
        <f t="shared" si="75"/>
        <v>#VALUE!</v>
      </c>
      <c r="H289" s="215" t="e">
        <f t="shared" si="76"/>
        <v>#VALUE!</v>
      </c>
      <c r="I289" s="215" t="e">
        <f t="shared" si="77"/>
        <v>#VALUE!</v>
      </c>
      <c r="J289" s="215" t="e">
        <f t="shared" si="78"/>
        <v>#VALUE!</v>
      </c>
      <c r="K289" s="215" t="e">
        <f t="shared" si="79"/>
        <v>#VALUE!</v>
      </c>
      <c r="L289" s="144"/>
    </row>
    <row r="290" spans="1:12" ht="12.75" customHeight="1">
      <c r="A290" s="141">
        <v>7</v>
      </c>
      <c r="B290" s="181" t="str">
        <f t="shared" si="70"/>
        <v>???</v>
      </c>
      <c r="C290" s="181" t="str">
        <f t="shared" si="71"/>
        <v>???</v>
      </c>
      <c r="D290" s="313">
        <f t="shared" si="72"/>
        <v>0</v>
      </c>
      <c r="E290" s="195" t="e">
        <f t="shared" si="73"/>
        <v>#VALUE!</v>
      </c>
      <c r="F290" s="215" t="e">
        <f t="shared" si="74"/>
        <v>#VALUE!</v>
      </c>
      <c r="G290" s="215" t="e">
        <f t="shared" si="75"/>
        <v>#VALUE!</v>
      </c>
      <c r="H290" s="215" t="e">
        <f t="shared" si="76"/>
        <v>#VALUE!</v>
      </c>
      <c r="I290" s="215" t="e">
        <f t="shared" si="77"/>
        <v>#VALUE!</v>
      </c>
      <c r="J290" s="215" t="e">
        <f t="shared" si="78"/>
        <v>#VALUE!</v>
      </c>
      <c r="K290" s="215" t="e">
        <f t="shared" si="79"/>
        <v>#VALUE!</v>
      </c>
      <c r="L290" s="266"/>
    </row>
    <row r="291" spans="1:12" ht="12.75" customHeight="1">
      <c r="A291" s="141">
        <v>8</v>
      </c>
      <c r="B291" s="181" t="str">
        <f t="shared" si="70"/>
        <v>???</v>
      </c>
      <c r="C291" s="181" t="str">
        <f t="shared" si="71"/>
        <v>???</v>
      </c>
      <c r="D291" s="313">
        <f t="shared" si="72"/>
        <v>0</v>
      </c>
      <c r="E291" s="195" t="e">
        <f t="shared" si="73"/>
        <v>#VALUE!</v>
      </c>
      <c r="F291" s="215" t="e">
        <f t="shared" si="74"/>
        <v>#VALUE!</v>
      </c>
      <c r="G291" s="215" t="e">
        <f t="shared" si="75"/>
        <v>#VALUE!</v>
      </c>
      <c r="H291" s="215" t="e">
        <f t="shared" si="76"/>
        <v>#VALUE!</v>
      </c>
      <c r="I291" s="215" t="e">
        <f t="shared" si="77"/>
        <v>#VALUE!</v>
      </c>
      <c r="J291" s="215" t="e">
        <f t="shared" si="78"/>
        <v>#VALUE!</v>
      </c>
      <c r="K291" s="215" t="e">
        <f t="shared" si="79"/>
        <v>#VALUE!</v>
      </c>
      <c r="L291" s="266"/>
    </row>
    <row r="292" spans="1:12" ht="12.75" customHeight="1">
      <c r="A292" s="314">
        <v>9</v>
      </c>
      <c r="B292" s="320" t="str">
        <f t="shared" si="70"/>
        <v>???</v>
      </c>
      <c r="C292" s="181" t="str">
        <f t="shared" si="71"/>
        <v>???</v>
      </c>
      <c r="D292" s="321">
        <f t="shared" si="72"/>
        <v>0</v>
      </c>
      <c r="E292" s="195" t="e">
        <f t="shared" si="73"/>
        <v>#VALUE!</v>
      </c>
      <c r="F292" s="215" t="e">
        <f t="shared" si="74"/>
        <v>#VALUE!</v>
      </c>
      <c r="G292" s="215" t="e">
        <f t="shared" si="75"/>
        <v>#VALUE!</v>
      </c>
      <c r="H292" s="215" t="e">
        <f t="shared" si="76"/>
        <v>#VALUE!</v>
      </c>
      <c r="I292" s="215" t="e">
        <f t="shared" si="77"/>
        <v>#VALUE!</v>
      </c>
      <c r="J292" s="215" t="e">
        <f t="shared" si="78"/>
        <v>#VALUE!</v>
      </c>
      <c r="K292" s="215" t="e">
        <f t="shared" si="79"/>
        <v>#VALUE!</v>
      </c>
      <c r="L292" s="41"/>
    </row>
    <row r="293" spans="1:12" ht="12.75" customHeight="1">
      <c r="A293" s="314">
        <v>10</v>
      </c>
      <c r="B293" s="320" t="str">
        <f t="shared" si="70"/>
        <v>riso </v>
      </c>
      <c r="C293" s="181" t="str">
        <f t="shared" si="71"/>
        <v>somm. perm.</v>
      </c>
      <c r="D293" s="321">
        <f t="shared" si="72"/>
        <v>0</v>
      </c>
      <c r="E293" s="195" t="e">
        <f t="shared" si="73"/>
        <v>#VALUE!</v>
      </c>
      <c r="F293" s="215" t="e">
        <f t="shared" si="74"/>
        <v>#VALUE!</v>
      </c>
      <c r="G293" s="215" t="e">
        <f t="shared" si="75"/>
        <v>#VALUE!</v>
      </c>
      <c r="H293" s="215" t="e">
        <f t="shared" si="76"/>
        <v>#VALUE!</v>
      </c>
      <c r="I293" s="215" t="e">
        <f t="shared" si="77"/>
        <v>#VALUE!</v>
      </c>
      <c r="J293" s="215" t="e">
        <f t="shared" si="78"/>
        <v>#VALUE!</v>
      </c>
      <c r="K293" s="215" t="e">
        <f t="shared" si="79"/>
        <v>#VALUE!</v>
      </c>
      <c r="L293" s="41"/>
    </row>
    <row r="294" spans="1:12" ht="12.75" customHeight="1">
      <c r="A294" s="315"/>
      <c r="B294" s="315"/>
      <c r="C294" s="316" t="s">
        <v>175</v>
      </c>
      <c r="D294" s="317">
        <f t="shared" si="72"/>
        <v>0</v>
      </c>
      <c r="E294" s="318"/>
      <c r="F294" s="319" t="e">
        <f aca="true" t="shared" si="80" ref="F294:K294">SUM(F284:F293)</f>
        <v>#VALUE!</v>
      </c>
      <c r="G294" s="319" t="e">
        <f t="shared" si="80"/>
        <v>#VALUE!</v>
      </c>
      <c r="H294" s="319" t="e">
        <f t="shared" si="80"/>
        <v>#VALUE!</v>
      </c>
      <c r="I294" s="319" t="e">
        <f t="shared" si="80"/>
        <v>#VALUE!</v>
      </c>
      <c r="J294" s="319" t="e">
        <f t="shared" si="80"/>
        <v>#VALUE!</v>
      </c>
      <c r="K294" s="319" t="e">
        <f t="shared" si="80"/>
        <v>#VALUE!</v>
      </c>
      <c r="L294" s="41"/>
    </row>
    <row r="295" spans="1:12" ht="12.75" customHeight="1">
      <c r="A295" s="315"/>
      <c r="B295" s="1"/>
      <c r="C295" s="316"/>
      <c r="D295" s="315"/>
      <c r="E295" s="216" t="s">
        <v>176</v>
      </c>
      <c r="F295" s="217" t="e">
        <f>+F294/D56</f>
        <v>#VALUE!</v>
      </c>
      <c r="G295" s="217" t="e">
        <f>+G294/D56</f>
        <v>#VALUE!</v>
      </c>
      <c r="H295" s="217" t="e">
        <f>+H294/D56</f>
        <v>#VALUE!</v>
      </c>
      <c r="I295" s="217" t="e">
        <f>+I294/D56</f>
        <v>#VALUE!</v>
      </c>
      <c r="J295" s="217" t="e">
        <f>+J294/D56</f>
        <v>#VALUE!</v>
      </c>
      <c r="K295" s="217" t="e">
        <f>+K294/D56</f>
        <v>#VALUE!</v>
      </c>
      <c r="L295" s="41"/>
    </row>
    <row r="296" spans="1:12" ht="12.75" customHeight="1">
      <c r="A296" s="173" t="s">
        <v>178</v>
      </c>
      <c r="B296" s="1"/>
      <c r="C296" s="316"/>
      <c r="D296" s="315"/>
      <c r="E296" s="216"/>
      <c r="F296" s="217"/>
      <c r="G296" s="217"/>
      <c r="H296" s="217"/>
      <c r="I296" s="217"/>
      <c r="J296" s="217"/>
      <c r="K296" s="322" t="str">
        <f>+C13</f>
        <v>???</v>
      </c>
      <c r="L296" s="323" t="str">
        <f>+C14</f>
        <v>???</v>
      </c>
    </row>
    <row r="297" spans="1:12" ht="16.5" customHeight="1">
      <c r="A297" s="31" t="s">
        <v>179</v>
      </c>
      <c r="B297" s="1"/>
      <c r="C297" s="32"/>
      <c r="D297" s="32"/>
      <c r="E297" s="169"/>
      <c r="F297" s="204"/>
      <c r="G297" s="204"/>
      <c r="H297" s="204"/>
      <c r="I297" s="204"/>
      <c r="J297" s="204"/>
      <c r="K297" s="204"/>
      <c r="L297" s="141"/>
    </row>
    <row r="298" spans="3:12" ht="12.75" customHeight="1">
      <c r="C298" s="32"/>
      <c r="D298" s="32"/>
      <c r="E298" s="169"/>
      <c r="F298" s="142"/>
      <c r="G298" s="142"/>
      <c r="H298" s="144"/>
      <c r="I298" s="143"/>
      <c r="J298" s="143"/>
      <c r="K298" s="144"/>
      <c r="L298" s="141"/>
    </row>
    <row r="299" spans="3:12" ht="12.75" customHeight="1">
      <c r="C299" s="32"/>
      <c r="D299" s="32"/>
      <c r="E299" s="169"/>
      <c r="F299" s="144" t="s">
        <v>98</v>
      </c>
      <c r="G299" s="144" t="s">
        <v>99</v>
      </c>
      <c r="H299" s="144" t="s">
        <v>100</v>
      </c>
      <c r="I299" s="144" t="s">
        <v>101</v>
      </c>
      <c r="J299" s="144" t="s">
        <v>102</v>
      </c>
      <c r="K299" s="144" t="s">
        <v>103</v>
      </c>
      <c r="L299" s="141"/>
    </row>
    <row r="300" spans="2:12" ht="12.75" customHeight="1">
      <c r="B300" s="236" t="s">
        <v>180</v>
      </c>
      <c r="C300" s="237"/>
      <c r="D300" s="237"/>
      <c r="E300" s="87" t="s">
        <v>137</v>
      </c>
      <c r="F300" s="238" t="e">
        <f aca="true" t="shared" si="81" ref="F300:K300">+F278</f>
        <v>#VALUE!</v>
      </c>
      <c r="G300" s="238" t="e">
        <f t="shared" si="81"/>
        <v>#VALUE!</v>
      </c>
      <c r="H300" s="238" t="e">
        <f t="shared" si="81"/>
        <v>#VALUE!</v>
      </c>
      <c r="I300" s="238" t="e">
        <f t="shared" si="81"/>
        <v>#VALUE!</v>
      </c>
      <c r="J300" s="238" t="e">
        <f t="shared" si="81"/>
        <v>#VALUE!</v>
      </c>
      <c r="K300" s="238" t="e">
        <f t="shared" si="81"/>
        <v>#VALUE!</v>
      </c>
      <c r="L300" s="141"/>
    </row>
    <row r="301" spans="2:12" ht="12.75" customHeight="1">
      <c r="B301" s="236" t="s">
        <v>181</v>
      </c>
      <c r="C301" s="237"/>
      <c r="D301" s="237"/>
      <c r="E301" s="87" t="s">
        <v>137</v>
      </c>
      <c r="F301" s="238" t="e">
        <f aca="true" t="shared" si="82" ref="F301:K301">+F294</f>
        <v>#VALUE!</v>
      </c>
      <c r="G301" s="238" t="e">
        <f t="shared" si="82"/>
        <v>#VALUE!</v>
      </c>
      <c r="H301" s="238" t="e">
        <f t="shared" si="82"/>
        <v>#VALUE!</v>
      </c>
      <c r="I301" s="238" t="e">
        <f t="shared" si="82"/>
        <v>#VALUE!</v>
      </c>
      <c r="J301" s="238" t="e">
        <f t="shared" si="82"/>
        <v>#VALUE!</v>
      </c>
      <c r="K301" s="238" t="e">
        <f t="shared" si="82"/>
        <v>#VALUE!</v>
      </c>
      <c r="L301" s="141"/>
    </row>
    <row r="302" spans="2:12" ht="12.75" customHeight="1">
      <c r="B302" s="239" t="s">
        <v>139</v>
      </c>
      <c r="E302" s="240" t="s">
        <v>137</v>
      </c>
      <c r="F302" s="241" t="e">
        <f aca="true" t="shared" si="83" ref="F302:K302">+(F300+F301)/2</f>
        <v>#VALUE!</v>
      </c>
      <c r="G302" s="241" t="e">
        <f t="shared" si="83"/>
        <v>#VALUE!</v>
      </c>
      <c r="H302" s="241" t="e">
        <f t="shared" si="83"/>
        <v>#VALUE!</v>
      </c>
      <c r="I302" s="241" t="e">
        <f t="shared" si="83"/>
        <v>#VALUE!</v>
      </c>
      <c r="J302" s="241" t="e">
        <f t="shared" si="83"/>
        <v>#VALUE!</v>
      </c>
      <c r="K302" s="241" t="e">
        <f t="shared" si="83"/>
        <v>#VALUE!</v>
      </c>
      <c r="L302" s="141"/>
    </row>
    <row r="303" spans="3:12" ht="12.75" customHeight="1">
      <c r="C303" s="32"/>
      <c r="D303" s="32"/>
      <c r="E303" s="169"/>
      <c r="F303" s="238"/>
      <c r="G303" s="238"/>
      <c r="H303" s="238"/>
      <c r="I303" s="238"/>
      <c r="J303" s="238"/>
      <c r="K303" s="238"/>
      <c r="L303" s="141"/>
    </row>
    <row r="304" spans="2:12" ht="12.75" customHeight="1">
      <c r="B304" s="243" t="s">
        <v>140</v>
      </c>
      <c r="C304" s="32"/>
      <c r="D304" s="32"/>
      <c r="E304" s="169"/>
      <c r="F304" s="244" t="e">
        <f aca="true" t="shared" si="84" ref="F304:K304">+F301/F300</f>
        <v>#VALUE!</v>
      </c>
      <c r="G304" s="244" t="e">
        <f t="shared" si="84"/>
        <v>#VALUE!</v>
      </c>
      <c r="H304" s="244" t="e">
        <f t="shared" si="84"/>
        <v>#VALUE!</v>
      </c>
      <c r="I304" s="244" t="e">
        <f t="shared" si="84"/>
        <v>#VALUE!</v>
      </c>
      <c r="J304" s="244" t="e">
        <f t="shared" si="84"/>
        <v>#VALUE!</v>
      </c>
      <c r="K304" s="244" t="e">
        <f t="shared" si="84"/>
        <v>#VALUE!</v>
      </c>
      <c r="L304" s="141"/>
    </row>
    <row r="305" spans="2:12" ht="12.75" customHeight="1">
      <c r="B305" s="243"/>
      <c r="C305" s="32"/>
      <c r="D305" s="32"/>
      <c r="E305" s="169"/>
      <c r="F305" s="244"/>
      <c r="G305" s="244"/>
      <c r="H305" s="244"/>
      <c r="I305" s="244"/>
      <c r="J305" s="244"/>
      <c r="K305" s="244"/>
      <c r="L305" s="141"/>
    </row>
    <row r="306" spans="2:12" ht="12.75" customHeight="1">
      <c r="B306" s="243"/>
      <c r="C306" s="32"/>
      <c r="D306" s="32"/>
      <c r="E306" s="169"/>
      <c r="F306" s="244"/>
      <c r="G306" s="244"/>
      <c r="H306" s="244"/>
      <c r="I306" s="244"/>
      <c r="J306" s="244"/>
      <c r="K306" s="244"/>
      <c r="L306" s="141"/>
    </row>
    <row r="307" spans="1:12" ht="12.75" customHeight="1">
      <c r="A307" s="32"/>
      <c r="B307" s="1"/>
      <c r="C307" s="32"/>
      <c r="D307" s="32"/>
      <c r="E307" s="169"/>
      <c r="F307" s="204"/>
      <c r="G307" s="204"/>
      <c r="H307" s="204"/>
      <c r="I307" s="204"/>
      <c r="J307" s="204"/>
      <c r="K307" s="204"/>
      <c r="L307" s="141"/>
    </row>
    <row r="308" spans="1:12" ht="16.5" customHeight="1">
      <c r="A308" s="31" t="s">
        <v>182</v>
      </c>
      <c r="B308" s="1"/>
      <c r="C308" s="32"/>
      <c r="D308" s="32"/>
      <c r="E308" s="32"/>
      <c r="F308" s="32"/>
      <c r="G308" s="32"/>
      <c r="H308" s="32"/>
      <c r="I308" s="32"/>
      <c r="J308" s="32"/>
      <c r="K308" s="32"/>
      <c r="L308" s="141"/>
    </row>
    <row r="309" spans="1:12" ht="12.75" customHeight="1">
      <c r="A309" s="32"/>
      <c r="B309" s="176"/>
      <c r="C309" s="32"/>
      <c r="D309" s="32"/>
      <c r="E309" s="32"/>
      <c r="F309" s="32"/>
      <c r="G309" s="32"/>
      <c r="H309" s="32"/>
      <c r="I309" s="32"/>
      <c r="J309" s="32"/>
      <c r="K309" s="32"/>
      <c r="L309" s="141"/>
    </row>
    <row r="310" spans="1:12" ht="12.75" customHeight="1">
      <c r="A310" s="1"/>
      <c r="B310" s="43" t="s">
        <v>142</v>
      </c>
      <c r="D310" s="56" t="s">
        <v>143</v>
      </c>
      <c r="E310" s="324" t="str">
        <f>+E188</f>
        <v>???</v>
      </c>
      <c r="F310" s="246"/>
      <c r="G310" s="32"/>
      <c r="H310" s="141"/>
      <c r="I310" s="141"/>
      <c r="J310" s="141"/>
      <c r="K310" s="141"/>
      <c r="L310" s="141"/>
    </row>
    <row r="311" spans="1:12" ht="12.75" customHeight="1">
      <c r="A311" s="1"/>
      <c r="B311" s="43" t="s">
        <v>144</v>
      </c>
      <c r="D311" s="56" t="s">
        <v>143</v>
      </c>
      <c r="E311" s="324" t="str">
        <f>+E189</f>
        <v>???</v>
      </c>
      <c r="F311" s="249"/>
      <c r="G311" s="141"/>
      <c r="H311" s="141"/>
      <c r="I311" s="141"/>
      <c r="J311" s="141"/>
      <c r="K311" s="141"/>
      <c r="L311" s="141"/>
    </row>
    <row r="312" spans="1:5" ht="12.75" customHeight="1">
      <c r="A312" s="43"/>
      <c r="B312" s="1"/>
      <c r="C312" s="32"/>
      <c r="D312" s="32"/>
      <c r="E312" s="32"/>
    </row>
    <row r="313" spans="1:11" ht="12.75" customHeight="1">
      <c r="A313" s="1"/>
      <c r="F313" s="144" t="s">
        <v>98</v>
      </c>
      <c r="G313" s="144" t="s">
        <v>99</v>
      </c>
      <c r="H313" s="144" t="s">
        <v>100</v>
      </c>
      <c r="I313" s="144" t="s">
        <v>101</v>
      </c>
      <c r="J313" s="144" t="s">
        <v>102</v>
      </c>
      <c r="K313" s="144" t="s">
        <v>103</v>
      </c>
    </row>
    <row r="314" spans="1:11" ht="12.75" customHeight="1">
      <c r="A314" s="1"/>
      <c r="B314" s="77" t="s">
        <v>183</v>
      </c>
      <c r="C314" s="32"/>
      <c r="D314" s="32"/>
      <c r="E314" s="237" t="s">
        <v>137</v>
      </c>
      <c r="F314" s="251" t="e">
        <f aca="true" t="shared" si="85" ref="F314:K314">+F301</f>
        <v>#VALUE!</v>
      </c>
      <c r="G314" s="252" t="e">
        <f t="shared" si="85"/>
        <v>#VALUE!</v>
      </c>
      <c r="H314" s="252" t="e">
        <f t="shared" si="85"/>
        <v>#VALUE!</v>
      </c>
      <c r="I314" s="252" t="e">
        <f t="shared" si="85"/>
        <v>#VALUE!</v>
      </c>
      <c r="J314" s="252" t="e">
        <f t="shared" si="85"/>
        <v>#VALUE!</v>
      </c>
      <c r="K314" s="253" t="e">
        <f t="shared" si="85"/>
        <v>#VALUE!</v>
      </c>
    </row>
    <row r="315" spans="1:12" ht="12.75" customHeight="1">
      <c r="A315" s="1"/>
      <c r="B315" s="77"/>
      <c r="C315" s="32"/>
      <c r="D315" s="32"/>
      <c r="E315" s="242" t="s">
        <v>184</v>
      </c>
      <c r="F315" s="325" t="e">
        <f>+F314/D56</f>
        <v>#VALUE!</v>
      </c>
      <c r="G315" s="325" t="e">
        <f>+G314/D56</f>
        <v>#VALUE!</v>
      </c>
      <c r="H315" s="325" t="e">
        <f>+H314/D56</f>
        <v>#VALUE!</v>
      </c>
      <c r="I315" s="325" t="e">
        <f>+I314/D56</f>
        <v>#VALUE!</v>
      </c>
      <c r="J315" s="325" t="e">
        <f>+J314/D56</f>
        <v>#VALUE!</v>
      </c>
      <c r="K315" s="325" t="e">
        <f>+K314/D56</f>
        <v>#VALUE!</v>
      </c>
      <c r="L315" s="326" t="s">
        <v>58</v>
      </c>
    </row>
    <row r="316" spans="1:12" ht="12.75" customHeight="1">
      <c r="A316" s="1"/>
      <c r="B316" s="43" t="s">
        <v>147</v>
      </c>
      <c r="C316" s="32"/>
      <c r="D316" s="32"/>
      <c r="E316" s="32"/>
      <c r="F316" s="327">
        <f aca="true" t="shared" si="86" ref="F316:K316">+F194</f>
        <v>0</v>
      </c>
      <c r="G316" s="327">
        <f t="shared" si="86"/>
        <v>0</v>
      </c>
      <c r="H316" s="327">
        <f t="shared" si="86"/>
        <v>0</v>
      </c>
      <c r="I316" s="327">
        <f t="shared" si="86"/>
        <v>0</v>
      </c>
      <c r="J316" s="327">
        <f t="shared" si="86"/>
        <v>0</v>
      </c>
      <c r="K316" s="327">
        <f t="shared" si="86"/>
        <v>0</v>
      </c>
      <c r="L316" s="258">
        <f>SUM(F316:K316)</f>
        <v>0</v>
      </c>
    </row>
    <row r="317" spans="1:12" ht="12.75" customHeight="1">
      <c r="A317" s="1"/>
      <c r="B317" s="32" t="s">
        <v>185</v>
      </c>
      <c r="C317" s="32"/>
      <c r="D317" s="32"/>
      <c r="E317" s="32"/>
      <c r="F317" s="328" t="e">
        <f aca="true" t="shared" si="87" ref="F317:K317">+F314*86400*F316/1000000</f>
        <v>#VALUE!</v>
      </c>
      <c r="G317" s="328" t="e">
        <f t="shared" si="87"/>
        <v>#VALUE!</v>
      </c>
      <c r="H317" s="328" t="e">
        <f t="shared" si="87"/>
        <v>#VALUE!</v>
      </c>
      <c r="I317" s="328" t="e">
        <f t="shared" si="87"/>
        <v>#VALUE!</v>
      </c>
      <c r="J317" s="328" t="e">
        <f t="shared" si="87"/>
        <v>#VALUE!</v>
      </c>
      <c r="K317" s="328" t="e">
        <f t="shared" si="87"/>
        <v>#VALUE!</v>
      </c>
      <c r="L317" s="258" t="e">
        <f>SUM(F317:K317)</f>
        <v>#VALUE!</v>
      </c>
    </row>
    <row r="318" spans="1:12" ht="12.75" customHeight="1">
      <c r="A318" s="1"/>
      <c r="B318" s="242"/>
      <c r="C318" s="329"/>
      <c r="D318" s="242"/>
      <c r="E318" s="242"/>
      <c r="F318" s="330"/>
      <c r="G318" s="330"/>
      <c r="H318" s="330"/>
      <c r="I318" s="330"/>
      <c r="J318" s="330"/>
      <c r="K318" s="330"/>
      <c r="L318" s="330"/>
    </row>
    <row r="319" ht="12.75" customHeight="1"/>
    <row r="320" spans="1:2" ht="12.75" customHeight="1">
      <c r="A320" s="1"/>
      <c r="B320" s="77" t="s">
        <v>186</v>
      </c>
    </row>
    <row r="321" spans="1:12" ht="12.75" customHeight="1">
      <c r="A321" s="1"/>
      <c r="C321" s="243" t="s">
        <v>187</v>
      </c>
      <c r="D321" s="242"/>
      <c r="E321" s="242"/>
      <c r="F321" s="331" t="e">
        <f aca="true" t="shared" si="88" ref="F321:K321">+(F314-F192)/F192*100</f>
        <v>#VALUE!</v>
      </c>
      <c r="G321" s="331" t="e">
        <f t="shared" si="88"/>
        <v>#VALUE!</v>
      </c>
      <c r="H321" s="331" t="e">
        <f t="shared" si="88"/>
        <v>#VALUE!</v>
      </c>
      <c r="I321" s="331" t="e">
        <f t="shared" si="88"/>
        <v>#VALUE!</v>
      </c>
      <c r="J321" s="331" t="e">
        <f t="shared" si="88"/>
        <v>#VALUE!</v>
      </c>
      <c r="K321" s="331" t="e">
        <f t="shared" si="88"/>
        <v>#VALUE!</v>
      </c>
      <c r="L321" s="332" t="s">
        <v>58</v>
      </c>
    </row>
    <row r="322" spans="1:12" ht="12.75" customHeight="1">
      <c r="A322" s="1"/>
      <c r="C322" s="243" t="s">
        <v>188</v>
      </c>
      <c r="D322" s="242"/>
      <c r="E322" s="242"/>
      <c r="F322" s="332" t="e">
        <f aca="true" t="shared" si="89" ref="F322:K322">+F317-F195</f>
        <v>#VALUE!</v>
      </c>
      <c r="G322" s="332" t="e">
        <f t="shared" si="89"/>
        <v>#VALUE!</v>
      </c>
      <c r="H322" s="332" t="e">
        <f t="shared" si="89"/>
        <v>#VALUE!</v>
      </c>
      <c r="I322" s="332" t="e">
        <f t="shared" si="89"/>
        <v>#VALUE!</v>
      </c>
      <c r="J322" s="332" t="e">
        <f t="shared" si="89"/>
        <v>#VALUE!</v>
      </c>
      <c r="K322" s="332" t="e">
        <f t="shared" si="89"/>
        <v>#VALUE!</v>
      </c>
      <c r="L322" s="332" t="e">
        <f>SUM(F322:K322)</f>
        <v>#VALUE!</v>
      </c>
    </row>
    <row r="323" spans="1:12" ht="12.75" customHeight="1">
      <c r="A323" s="1"/>
      <c r="B323" s="32"/>
      <c r="C323" s="32"/>
      <c r="D323" s="32"/>
      <c r="E323" s="32"/>
      <c r="F323" s="258"/>
      <c r="G323" s="258"/>
      <c r="H323" s="258"/>
      <c r="I323" s="258"/>
      <c r="J323" s="258"/>
      <c r="K323" s="258"/>
      <c r="L323" s="258"/>
    </row>
    <row r="324" spans="9:12" ht="12.75">
      <c r="I324" s="185"/>
      <c r="J324" s="185"/>
      <c r="K324" s="185"/>
      <c r="L324" s="185"/>
    </row>
    <row r="325" spans="9:12" ht="12.75" customHeight="1">
      <c r="I325" s="185"/>
      <c r="J325" s="185"/>
      <c r="K325" s="185"/>
      <c r="L325" s="185"/>
    </row>
    <row r="326" spans="1:12" ht="15" customHeight="1">
      <c r="A326" s="1"/>
      <c r="B326" s="175" t="s">
        <v>189</v>
      </c>
      <c r="C326" s="32"/>
      <c r="D326" s="32"/>
      <c r="E326" s="32"/>
      <c r="F326" s="185"/>
      <c r="G326" s="185"/>
      <c r="H326" s="185"/>
      <c r="I326" s="185"/>
      <c r="J326" s="185"/>
      <c r="K326" s="185"/>
      <c r="L326" s="185"/>
    </row>
    <row r="327" spans="1:12" ht="12.75" customHeight="1">
      <c r="A327" s="1"/>
      <c r="B327" s="259"/>
      <c r="C327" s="32"/>
      <c r="D327" s="32"/>
      <c r="E327" s="32"/>
      <c r="F327" s="185"/>
      <c r="G327" s="185"/>
      <c r="H327" s="185"/>
      <c r="I327" s="185"/>
      <c r="J327" s="185"/>
      <c r="K327" s="185"/>
      <c r="L327" s="185"/>
    </row>
    <row r="328" spans="1:12" ht="12.75" customHeight="1">
      <c r="A328" s="1"/>
      <c r="B328" s="43" t="s">
        <v>150</v>
      </c>
      <c r="C328" s="32"/>
      <c r="D328" s="32"/>
      <c r="E328" s="32"/>
      <c r="F328" s="185"/>
      <c r="G328" s="185"/>
      <c r="H328" s="260" t="str">
        <f>+E310</f>
        <v>???</v>
      </c>
      <c r="I328" s="185"/>
      <c r="J328" s="185"/>
      <c r="K328" s="185"/>
      <c r="L328" s="185"/>
    </row>
    <row r="329" spans="1:12" ht="12.75" customHeight="1">
      <c r="A329" s="1"/>
      <c r="B329" s="43" t="s">
        <v>151</v>
      </c>
      <c r="C329" s="32"/>
      <c r="D329" s="32"/>
      <c r="E329" s="32"/>
      <c r="F329" s="185"/>
      <c r="G329" s="185"/>
      <c r="H329" s="260" t="str">
        <f>+E311</f>
        <v>???</v>
      </c>
      <c r="I329" s="141"/>
      <c r="J329" s="141"/>
      <c r="K329" s="141"/>
      <c r="L329" s="263"/>
    </row>
    <row r="330" spans="1:12" ht="12.75" customHeight="1">
      <c r="A330" s="1"/>
      <c r="B330" s="43" t="s">
        <v>152</v>
      </c>
      <c r="C330" s="32"/>
      <c r="D330" s="32"/>
      <c r="E330" s="32"/>
      <c r="F330" s="185"/>
      <c r="G330" s="185"/>
      <c r="H330" s="260">
        <f>+L194</f>
        <v>0</v>
      </c>
      <c r="I330" s="32"/>
      <c r="J330" s="32"/>
      <c r="K330" s="32"/>
      <c r="L330" s="32"/>
    </row>
    <row r="331" spans="1:12" ht="12.75" customHeight="1">
      <c r="A331" s="1"/>
      <c r="B331" s="77" t="s">
        <v>153</v>
      </c>
      <c r="C331" s="142"/>
      <c r="D331" s="142"/>
      <c r="E331" s="142"/>
      <c r="F331" s="261"/>
      <c r="G331" s="1"/>
      <c r="H331" s="262" t="e">
        <f>+MAX(F314:K314)</f>
        <v>#VALUE!</v>
      </c>
      <c r="I331" s="32"/>
      <c r="J331" s="32"/>
      <c r="K331" s="32"/>
      <c r="L331" s="32"/>
    </row>
    <row r="332" spans="1:12" ht="12.75" customHeight="1">
      <c r="A332" s="32"/>
      <c r="B332" s="77" t="s">
        <v>154</v>
      </c>
      <c r="C332" s="32"/>
      <c r="D332" s="32"/>
      <c r="E332" s="32"/>
      <c r="F332" s="32"/>
      <c r="G332" s="32"/>
      <c r="H332" s="264" t="e">
        <f>+H334*1000000/(L316*86400)</f>
        <v>#VALUE!</v>
      </c>
      <c r="I332" s="32"/>
      <c r="J332" s="32"/>
      <c r="K332" s="32"/>
      <c r="L332" s="32"/>
    </row>
    <row r="333" spans="1:12" ht="12.75" customHeight="1">
      <c r="A333" s="32"/>
      <c r="B333" s="77" t="s">
        <v>155</v>
      </c>
      <c r="C333" s="142"/>
      <c r="D333" s="142"/>
      <c r="E333" s="142"/>
      <c r="F333" s="261"/>
      <c r="G333" s="1"/>
      <c r="H333" s="265" t="e">
        <f>+H334*1000000/(365*86400)</f>
        <v>#VALUE!</v>
      </c>
      <c r="I333" s="32"/>
      <c r="J333" s="32"/>
      <c r="K333" s="32"/>
      <c r="L333" s="32"/>
    </row>
    <row r="334" spans="1:12" ht="12.75">
      <c r="A334" s="32"/>
      <c r="B334" s="43" t="s">
        <v>156</v>
      </c>
      <c r="C334" s="142"/>
      <c r="D334" s="142"/>
      <c r="E334" s="142"/>
      <c r="F334" s="261"/>
      <c r="G334" s="1"/>
      <c r="H334" s="260" t="e">
        <f>+L317</f>
        <v>#VALUE!</v>
      </c>
      <c r="I334" s="32"/>
      <c r="J334" s="32"/>
      <c r="K334" s="32"/>
      <c r="L334" s="32"/>
    </row>
    <row r="338" spans="2:12" ht="15" customHeight="1">
      <c r="B338" s="175" t="s">
        <v>190</v>
      </c>
      <c r="C338" s="43"/>
      <c r="D338" s="32"/>
      <c r="E338" s="32"/>
      <c r="F338" s="32"/>
      <c r="G338" s="266"/>
      <c r="H338" s="266"/>
      <c r="I338" s="266"/>
      <c r="J338" s="266"/>
      <c r="K338" s="266"/>
      <c r="L338" s="266"/>
    </row>
    <row r="340" spans="2:12" ht="12.75">
      <c r="B340" s="267"/>
      <c r="C340" s="268"/>
      <c r="D340" s="268"/>
      <c r="E340" s="268"/>
      <c r="F340" s="268"/>
      <c r="G340" s="268"/>
      <c r="H340" s="268"/>
      <c r="I340" s="268"/>
      <c r="J340" s="268"/>
      <c r="K340" s="268"/>
      <c r="L340" s="269"/>
    </row>
    <row r="341" spans="2:12" ht="12.75">
      <c r="B341" s="270"/>
      <c r="C341" s="271"/>
      <c r="D341" s="271"/>
      <c r="E341" s="271"/>
      <c r="F341" s="271"/>
      <c r="G341" s="271"/>
      <c r="H341" s="271"/>
      <c r="I341" s="271"/>
      <c r="J341" s="271"/>
      <c r="K341" s="271"/>
      <c r="L341" s="272"/>
    </row>
    <row r="342" spans="2:12" ht="12.75">
      <c r="B342" s="270"/>
      <c r="C342" s="271"/>
      <c r="D342" s="271"/>
      <c r="E342" s="271"/>
      <c r="F342" s="271"/>
      <c r="G342" s="271"/>
      <c r="H342" s="271"/>
      <c r="I342" s="271"/>
      <c r="J342" s="271"/>
      <c r="K342" s="271"/>
      <c r="L342" s="272"/>
    </row>
    <row r="343" spans="2:12" ht="12.75">
      <c r="B343" s="270"/>
      <c r="C343" s="271"/>
      <c r="D343" s="271"/>
      <c r="E343" s="271"/>
      <c r="F343" s="271"/>
      <c r="G343" s="271"/>
      <c r="H343" s="271"/>
      <c r="I343" s="271"/>
      <c r="J343" s="271"/>
      <c r="K343" s="271"/>
      <c r="L343" s="272"/>
    </row>
    <row r="344" spans="2:12" ht="12.75">
      <c r="B344" s="270"/>
      <c r="C344" s="271"/>
      <c r="D344" s="271"/>
      <c r="E344" s="271"/>
      <c r="F344" s="271"/>
      <c r="G344" s="271"/>
      <c r="H344" s="271"/>
      <c r="I344" s="271"/>
      <c r="J344" s="271"/>
      <c r="K344" s="271"/>
      <c r="L344" s="272"/>
    </row>
    <row r="345" spans="2:12" ht="12.75">
      <c r="B345" s="270"/>
      <c r="C345" s="271"/>
      <c r="D345" s="271"/>
      <c r="E345" s="271"/>
      <c r="F345" s="271"/>
      <c r="G345" s="271"/>
      <c r="H345" s="271"/>
      <c r="I345" s="271"/>
      <c r="J345" s="271"/>
      <c r="K345" s="271"/>
      <c r="L345" s="272"/>
    </row>
    <row r="346" spans="2:12" ht="12.75">
      <c r="B346" s="273"/>
      <c r="C346" s="274"/>
      <c r="D346" s="274"/>
      <c r="E346" s="274"/>
      <c r="F346" s="274"/>
      <c r="G346" s="274"/>
      <c r="H346" s="274"/>
      <c r="I346" s="274"/>
      <c r="J346" s="274"/>
      <c r="K346" s="274"/>
      <c r="L346" s="275"/>
    </row>
    <row r="351" spans="1:10" ht="12.75">
      <c r="A351" s="43"/>
      <c r="C351" s="43"/>
      <c r="D351" s="43"/>
      <c r="E351" s="43"/>
      <c r="F351" s="43"/>
      <c r="G351" s="43"/>
      <c r="H351" s="43"/>
      <c r="I351" s="43"/>
      <c r="J351" s="43"/>
    </row>
    <row r="352" spans="2:10" ht="12.75">
      <c r="B352" s="43"/>
      <c r="C352" s="43"/>
      <c r="D352" s="43"/>
      <c r="E352" s="43"/>
      <c r="F352" s="43"/>
      <c r="G352" s="43"/>
      <c r="H352" s="43"/>
      <c r="I352" s="43"/>
      <c r="J352" s="43"/>
    </row>
    <row r="353" spans="2:10" ht="12.75">
      <c r="B353" s="43"/>
      <c r="C353" s="43"/>
      <c r="D353" s="43"/>
      <c r="E353" s="43"/>
      <c r="F353" s="43"/>
      <c r="G353" s="43"/>
      <c r="H353" s="43"/>
      <c r="I353" s="43"/>
      <c r="J353" s="43"/>
    </row>
    <row r="354" spans="2:12" ht="12.75">
      <c r="B354" s="43"/>
      <c r="C354" s="43"/>
      <c r="D354" s="43"/>
      <c r="E354" s="43"/>
      <c r="F354" s="43"/>
      <c r="G354" s="43"/>
      <c r="H354" s="43"/>
      <c r="I354" s="43"/>
      <c r="J354" s="43"/>
      <c r="K354" s="322" t="str">
        <f>+C13</f>
        <v>???</v>
      </c>
      <c r="L354" s="323" t="str">
        <f>+C14</f>
        <v>???</v>
      </c>
    </row>
    <row r="355" spans="1:12" ht="12.75">
      <c r="A355" s="173" t="s">
        <v>191</v>
      </c>
      <c r="B355" s="43"/>
      <c r="C355" s="1"/>
      <c r="D355" s="43"/>
      <c r="E355" s="43"/>
      <c r="F355" s="43"/>
      <c r="G355" s="43"/>
      <c r="H355" s="43"/>
      <c r="I355" s="43"/>
      <c r="J355" s="43"/>
      <c r="K355" s="1"/>
      <c r="L355" s="1"/>
    </row>
    <row r="356" spans="1:12" ht="12.75" customHeight="1">
      <c r="A356" s="175"/>
      <c r="B356" s="1"/>
      <c r="C356" s="5" t="s">
        <v>192</v>
      </c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9" customHeight="1">
      <c r="A357" s="175"/>
      <c r="B357" s="1"/>
      <c r="C357" s="5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 customHeight="1">
      <c r="A358" s="1"/>
      <c r="B358" s="1"/>
      <c r="C358" s="1"/>
      <c r="D358" s="8" t="s">
        <v>3</v>
      </c>
      <c r="E358" s="1"/>
      <c r="H358" s="1"/>
      <c r="I358" s="1"/>
      <c r="J358" s="1"/>
      <c r="K358" s="1"/>
      <c r="L358" s="1"/>
    </row>
    <row r="359" spans="1:12" ht="12.75" customHeight="1">
      <c r="A359" s="1"/>
      <c r="B359" s="1"/>
      <c r="C359" s="1"/>
      <c r="D359" s="1"/>
      <c r="F359" s="1"/>
      <c r="G359" s="333"/>
      <c r="H359" s="1"/>
      <c r="I359" s="1"/>
      <c r="J359" s="1"/>
      <c r="K359" s="1"/>
      <c r="L359" s="1"/>
    </row>
    <row r="360" spans="1:12" ht="16.5" customHeight="1">
      <c r="A360" s="1"/>
      <c r="B360" s="1"/>
      <c r="C360" s="1"/>
      <c r="D360" s="1"/>
      <c r="E360" s="334" t="s">
        <v>193</v>
      </c>
      <c r="F360" s="1"/>
      <c r="G360" s="9"/>
      <c r="H360" s="1"/>
      <c r="I360" s="1"/>
      <c r="J360" s="1"/>
      <c r="K360" s="1"/>
      <c r="L360" s="1"/>
    </row>
    <row r="361" spans="1:12" ht="12.75" customHeight="1">
      <c r="A361" s="1"/>
      <c r="B361" s="1"/>
      <c r="C361" s="1"/>
      <c r="D361" s="1"/>
      <c r="E361" s="1"/>
      <c r="F361" s="1"/>
      <c r="G361" s="9"/>
      <c r="H361" s="1"/>
      <c r="I361" s="1"/>
      <c r="J361" s="1"/>
      <c r="K361" s="1"/>
      <c r="L361" s="1"/>
    </row>
    <row r="362" ht="12.75" customHeight="1"/>
    <row r="363" spans="1:12" ht="16.5" customHeight="1">
      <c r="A363" s="1"/>
      <c r="B363" s="335" t="str">
        <f>+C14</f>
        <v>???</v>
      </c>
      <c r="C363" s="1"/>
      <c r="D363" s="1"/>
      <c r="E363" s="1"/>
      <c r="F363" s="1"/>
      <c r="G363" s="9"/>
      <c r="H363" s="1"/>
      <c r="I363" s="1"/>
      <c r="J363" s="1"/>
      <c r="K363" s="1"/>
      <c r="L363" s="1"/>
    </row>
    <row r="364" spans="1:12" ht="15" customHeight="1">
      <c r="A364" s="336"/>
      <c r="B364" s="25"/>
      <c r="C364" s="27"/>
      <c r="D364" s="27"/>
      <c r="E364" s="337"/>
      <c r="F364" s="28" t="str">
        <f>+C13</f>
        <v>???</v>
      </c>
      <c r="G364" s="25"/>
      <c r="H364" s="27"/>
      <c r="I364" s="27"/>
      <c r="J364" s="27"/>
      <c r="K364" s="27"/>
      <c r="L364" s="29"/>
    </row>
    <row r="365" spans="1:12" ht="12.75" customHeight="1">
      <c r="A365" s="338"/>
      <c r="B365" s="339"/>
      <c r="C365" s="340"/>
      <c r="D365" s="340"/>
      <c r="E365" s="341"/>
      <c r="F365" s="342"/>
      <c r="G365" s="339"/>
      <c r="H365" s="340"/>
      <c r="I365" s="340"/>
      <c r="J365" s="340"/>
      <c r="K365" s="340"/>
      <c r="L365" s="340"/>
    </row>
    <row r="366" spans="1:12" ht="12.75" customHeight="1">
      <c r="A366" s="175"/>
      <c r="B366" s="1"/>
      <c r="C366" s="43"/>
      <c r="D366" s="43"/>
      <c r="E366" s="43"/>
      <c r="F366" s="43"/>
      <c r="G366" s="43"/>
      <c r="H366" s="43"/>
      <c r="I366" s="43"/>
      <c r="J366" s="43"/>
      <c r="K366" s="1"/>
      <c r="L366" s="1"/>
    </row>
    <row r="367" spans="1:12" ht="15" customHeight="1">
      <c r="A367" s="343"/>
      <c r="B367" s="344"/>
      <c r="C367" s="344"/>
      <c r="D367" s="344"/>
      <c r="E367" s="344"/>
      <c r="F367" s="345" t="s">
        <v>194</v>
      </c>
      <c r="G367" s="344"/>
      <c r="H367" s="344"/>
      <c r="I367" s="344"/>
      <c r="J367" s="344"/>
      <c r="K367" s="346"/>
      <c r="L367" s="346"/>
    </row>
    <row r="368" spans="1:12" ht="12.75" customHeight="1">
      <c r="A368" s="175"/>
      <c r="B368" s="43"/>
      <c r="C368" s="43"/>
      <c r="D368" s="43"/>
      <c r="E368" s="43"/>
      <c r="F368" s="43"/>
      <c r="G368" s="43"/>
      <c r="H368" s="43"/>
      <c r="I368" s="43"/>
      <c r="J368" s="43"/>
      <c r="K368" s="1"/>
      <c r="L368" s="1"/>
    </row>
    <row r="369" spans="1:12" ht="12.75" customHeight="1">
      <c r="A369" s="32"/>
      <c r="B369" s="142" t="s">
        <v>195</v>
      </c>
      <c r="C369" s="43"/>
      <c r="D369" s="41"/>
      <c r="E369" s="59" t="s">
        <v>196</v>
      </c>
      <c r="F369" s="347">
        <f>+D24</f>
        <v>0</v>
      </c>
      <c r="G369" s="41"/>
      <c r="H369" s="59" t="s">
        <v>197</v>
      </c>
      <c r="I369" s="347">
        <f>+H24</f>
        <v>0</v>
      </c>
      <c r="K369" s="59" t="s">
        <v>198</v>
      </c>
      <c r="L369" s="347">
        <f>+K24</f>
        <v>0</v>
      </c>
    </row>
    <row r="370" spans="1:12" ht="9.75" customHeight="1">
      <c r="A370" s="315"/>
      <c r="B370" s="348" t="s">
        <v>199</v>
      </c>
      <c r="F370" s="349"/>
      <c r="I370" s="57"/>
      <c r="L370" s="350"/>
    </row>
    <row r="371" spans="1:12" ht="6" customHeight="1">
      <c r="A371" s="315"/>
      <c r="B371" s="34"/>
      <c r="C371" s="73"/>
      <c r="D371" s="73"/>
      <c r="E371" s="41"/>
      <c r="F371" s="57"/>
      <c r="G371" s="58"/>
      <c r="H371" s="41"/>
      <c r="I371" s="57"/>
      <c r="J371" s="41"/>
      <c r="K371" s="41"/>
      <c r="L371" s="350"/>
    </row>
    <row r="372" spans="1:12" ht="12.75" customHeight="1">
      <c r="A372" s="315"/>
      <c r="B372" s="351" t="s">
        <v>200</v>
      </c>
      <c r="C372" s="73"/>
      <c r="D372" s="73"/>
      <c r="E372" s="59" t="s">
        <v>196</v>
      </c>
      <c r="F372" s="347">
        <f>+D27</f>
        <v>0</v>
      </c>
      <c r="G372" s="41"/>
      <c r="H372" s="59" t="s">
        <v>197</v>
      </c>
      <c r="I372" s="347">
        <f>+H27</f>
        <v>0</v>
      </c>
      <c r="J372" s="41"/>
      <c r="K372" s="59" t="s">
        <v>198</v>
      </c>
      <c r="L372" s="347">
        <f>+K27</f>
        <v>0</v>
      </c>
    </row>
    <row r="373" spans="1:12" ht="9.75" customHeight="1">
      <c r="A373" s="315"/>
      <c r="B373" s="348" t="s">
        <v>199</v>
      </c>
      <c r="C373" s="59"/>
      <c r="E373" s="41"/>
      <c r="F373" s="41"/>
      <c r="G373" s="59"/>
      <c r="I373" s="41"/>
      <c r="J373" s="59"/>
      <c r="L373" s="34"/>
    </row>
    <row r="374" spans="1:12" ht="12.75" customHeight="1">
      <c r="A374" s="175"/>
      <c r="B374" s="43"/>
      <c r="C374" s="43"/>
      <c r="D374" s="43"/>
      <c r="E374" s="118"/>
      <c r="F374" s="119"/>
      <c r="G374" s="119"/>
      <c r="H374" s="119"/>
      <c r="I374" s="119"/>
      <c r="J374" s="119"/>
      <c r="K374" s="119"/>
      <c r="L374" s="121"/>
    </row>
    <row r="375" spans="1:12" ht="12.75" customHeight="1">
      <c r="A375" s="32"/>
      <c r="B375" s="142" t="s">
        <v>74</v>
      </c>
      <c r="C375" s="143" t="s">
        <v>75</v>
      </c>
      <c r="D375" s="144" t="s">
        <v>76</v>
      </c>
      <c r="E375" s="91"/>
      <c r="F375" s="352" t="s">
        <v>201</v>
      </c>
      <c r="G375" s="127"/>
      <c r="H375" s="353"/>
      <c r="I375" s="353"/>
      <c r="J375" s="353"/>
      <c r="K375" s="354"/>
      <c r="L375" s="131"/>
    </row>
    <row r="376" spans="1:12" ht="12.75" customHeight="1">
      <c r="A376" s="32"/>
      <c r="B376" s="142"/>
      <c r="C376" s="143" t="s">
        <v>79</v>
      </c>
      <c r="D376" s="144" t="s">
        <v>80</v>
      </c>
      <c r="E376" s="91"/>
      <c r="F376" s="354"/>
      <c r="G376" s="353"/>
      <c r="H376" s="353"/>
      <c r="I376" s="353"/>
      <c r="J376" s="353"/>
      <c r="K376" s="354"/>
      <c r="L376" s="131"/>
    </row>
    <row r="377" spans="1:12" ht="12.75" customHeight="1">
      <c r="A377" s="314">
        <v>1</v>
      </c>
      <c r="B377" s="355" t="str">
        <f aca="true" t="shared" si="90" ref="B377:D386">+B46</f>
        <v>???</v>
      </c>
      <c r="C377" s="355" t="str">
        <f t="shared" si="90"/>
        <v>???</v>
      </c>
      <c r="D377" s="356">
        <f t="shared" si="90"/>
        <v>0</v>
      </c>
      <c r="E377" s="91"/>
      <c r="F377" s="357" t="s">
        <v>202</v>
      </c>
      <c r="G377" s="358" t="s">
        <v>98</v>
      </c>
      <c r="H377" s="358" t="s">
        <v>99</v>
      </c>
      <c r="I377" s="358" t="s">
        <v>100</v>
      </c>
      <c r="J377" s="358" t="s">
        <v>101</v>
      </c>
      <c r="K377" s="358" t="s">
        <v>102</v>
      </c>
      <c r="L377" s="359" t="s">
        <v>103</v>
      </c>
    </row>
    <row r="378" spans="1:12" ht="12.75" customHeight="1">
      <c r="A378" s="314">
        <v>2</v>
      </c>
      <c r="B378" s="355" t="str">
        <f t="shared" si="90"/>
        <v>???</v>
      </c>
      <c r="C378" s="355" t="str">
        <f t="shared" si="90"/>
        <v>???</v>
      </c>
      <c r="D378" s="356">
        <f t="shared" si="90"/>
        <v>0</v>
      </c>
      <c r="E378" s="91"/>
      <c r="F378" s="360" t="s">
        <v>137</v>
      </c>
      <c r="G378" s="361" t="e">
        <f aca="true" t="shared" si="91" ref="G378:L378">+F178</f>
        <v>#VALUE!</v>
      </c>
      <c r="H378" s="361" t="e">
        <f t="shared" si="91"/>
        <v>#VALUE!</v>
      </c>
      <c r="I378" s="361" t="e">
        <f t="shared" si="91"/>
        <v>#VALUE!</v>
      </c>
      <c r="J378" s="361" t="e">
        <f t="shared" si="91"/>
        <v>#VALUE!</v>
      </c>
      <c r="K378" s="361" t="e">
        <f t="shared" si="91"/>
        <v>#VALUE!</v>
      </c>
      <c r="L378" s="362" t="e">
        <f t="shared" si="91"/>
        <v>#VALUE!</v>
      </c>
    </row>
    <row r="379" spans="1:12" ht="12.75" customHeight="1">
      <c r="A379" s="314">
        <v>3</v>
      </c>
      <c r="B379" s="355" t="str">
        <f t="shared" si="90"/>
        <v>???</v>
      </c>
      <c r="C379" s="355" t="str">
        <f t="shared" si="90"/>
        <v>???</v>
      </c>
      <c r="D379" s="356">
        <f t="shared" si="90"/>
        <v>0</v>
      </c>
      <c r="E379" s="91"/>
      <c r="F379" s="360" t="s">
        <v>203</v>
      </c>
      <c r="G379" s="363" t="e">
        <f>+G378/D387</f>
        <v>#VALUE!</v>
      </c>
      <c r="H379" s="363" t="e">
        <f>+H378/D387</f>
        <v>#VALUE!</v>
      </c>
      <c r="I379" s="363" t="e">
        <f>+I378/D387</f>
        <v>#VALUE!</v>
      </c>
      <c r="J379" s="363" t="e">
        <f>+J378/D387</f>
        <v>#VALUE!</v>
      </c>
      <c r="K379" s="363" t="e">
        <f>+K378/D387</f>
        <v>#VALUE!</v>
      </c>
      <c r="L379" s="364" t="e">
        <f>+L378/D387</f>
        <v>#VALUE!</v>
      </c>
    </row>
    <row r="380" spans="1:12" ht="12.75" customHeight="1">
      <c r="A380" s="314">
        <v>4</v>
      </c>
      <c r="B380" s="355" t="str">
        <f t="shared" si="90"/>
        <v>???</v>
      </c>
      <c r="C380" s="355" t="str">
        <f t="shared" si="90"/>
        <v>???</v>
      </c>
      <c r="D380" s="356">
        <f t="shared" si="90"/>
        <v>0</v>
      </c>
      <c r="E380" s="91"/>
      <c r="F380" s="357" t="s">
        <v>204</v>
      </c>
      <c r="G380" s="358"/>
      <c r="H380" s="358"/>
      <c r="I380" s="358"/>
      <c r="J380" s="358"/>
      <c r="K380" s="358"/>
      <c r="L380" s="359"/>
    </row>
    <row r="381" spans="1:12" ht="12.75" customHeight="1">
      <c r="A381" s="314">
        <v>5</v>
      </c>
      <c r="B381" s="355" t="str">
        <f t="shared" si="90"/>
        <v>???</v>
      </c>
      <c r="C381" s="355" t="str">
        <f t="shared" si="90"/>
        <v>???</v>
      </c>
      <c r="D381" s="356">
        <f t="shared" si="90"/>
        <v>0</v>
      </c>
      <c r="E381" s="91"/>
      <c r="F381" s="360" t="s">
        <v>137</v>
      </c>
      <c r="G381" s="361" t="e">
        <f aca="true" t="shared" si="92" ref="G381:L381">+F179</f>
        <v>#VALUE!</v>
      </c>
      <c r="H381" s="361" t="e">
        <f t="shared" si="92"/>
        <v>#VALUE!</v>
      </c>
      <c r="I381" s="361" t="e">
        <f t="shared" si="92"/>
        <v>#VALUE!</v>
      </c>
      <c r="J381" s="361" t="e">
        <f t="shared" si="92"/>
        <v>#VALUE!</v>
      </c>
      <c r="K381" s="361" t="e">
        <f t="shared" si="92"/>
        <v>#VALUE!</v>
      </c>
      <c r="L381" s="362" t="e">
        <f t="shared" si="92"/>
        <v>#VALUE!</v>
      </c>
    </row>
    <row r="382" spans="1:12" ht="12.75" customHeight="1">
      <c r="A382" s="314">
        <v>6</v>
      </c>
      <c r="B382" s="355" t="str">
        <f t="shared" si="90"/>
        <v>???</v>
      </c>
      <c r="C382" s="355" t="str">
        <f t="shared" si="90"/>
        <v>???</v>
      </c>
      <c r="D382" s="356">
        <f t="shared" si="90"/>
        <v>0</v>
      </c>
      <c r="E382" s="91"/>
      <c r="F382" s="360" t="s">
        <v>203</v>
      </c>
      <c r="G382" s="363" t="e">
        <f>+G381/D387</f>
        <v>#VALUE!</v>
      </c>
      <c r="H382" s="363" t="e">
        <f>+H381/D387</f>
        <v>#VALUE!</v>
      </c>
      <c r="I382" s="363" t="e">
        <f>+I381/D387</f>
        <v>#VALUE!</v>
      </c>
      <c r="J382" s="363" t="e">
        <f>+J381/D387</f>
        <v>#VALUE!</v>
      </c>
      <c r="K382" s="363" t="e">
        <f>+K381/D387</f>
        <v>#VALUE!</v>
      </c>
      <c r="L382" s="364" t="e">
        <f>+L381/D387</f>
        <v>#VALUE!</v>
      </c>
    </row>
    <row r="383" spans="1:12" ht="12.75" customHeight="1">
      <c r="A383" s="314">
        <v>7</v>
      </c>
      <c r="B383" s="355" t="str">
        <f t="shared" si="90"/>
        <v>???</v>
      </c>
      <c r="C383" s="355" t="str">
        <f t="shared" si="90"/>
        <v>???</v>
      </c>
      <c r="D383" s="356">
        <f t="shared" si="90"/>
        <v>0</v>
      </c>
      <c r="E383" s="295"/>
      <c r="F383" s="127"/>
      <c r="G383" s="127"/>
      <c r="H383" s="127"/>
      <c r="I383" s="127"/>
      <c r="J383" s="127"/>
      <c r="K383" s="127"/>
      <c r="L383" s="129"/>
    </row>
    <row r="384" spans="1:12" ht="12.75" customHeight="1">
      <c r="A384" s="314">
        <v>8</v>
      </c>
      <c r="B384" s="355" t="str">
        <f t="shared" si="90"/>
        <v>???</v>
      </c>
      <c r="C384" s="355" t="str">
        <f t="shared" si="90"/>
        <v>???</v>
      </c>
      <c r="D384" s="356">
        <f t="shared" si="90"/>
        <v>0</v>
      </c>
      <c r="E384" s="295"/>
      <c r="F384" s="127"/>
      <c r="G384" s="127"/>
      <c r="H384" s="365" t="s">
        <v>145</v>
      </c>
      <c r="I384" s="127"/>
      <c r="J384" s="127"/>
      <c r="K384" s="127"/>
      <c r="L384" s="129"/>
    </row>
    <row r="385" spans="1:12" ht="12.75" customHeight="1">
      <c r="A385" s="314">
        <v>9</v>
      </c>
      <c r="B385" s="355" t="str">
        <f t="shared" si="90"/>
        <v>???</v>
      </c>
      <c r="C385" s="355" t="str">
        <f t="shared" si="90"/>
        <v>???</v>
      </c>
      <c r="D385" s="356">
        <f t="shared" si="90"/>
        <v>0</v>
      </c>
      <c r="E385" s="295"/>
      <c r="F385" s="127"/>
      <c r="G385" s="127"/>
      <c r="H385" s="127"/>
      <c r="I385" s="127"/>
      <c r="J385" s="127"/>
      <c r="K385" s="127"/>
      <c r="L385" s="129"/>
    </row>
    <row r="386" spans="1:12" ht="12.75" customHeight="1">
      <c r="A386" s="314">
        <v>10</v>
      </c>
      <c r="B386" s="355" t="str">
        <f t="shared" si="90"/>
        <v>riso </v>
      </c>
      <c r="C386" s="355" t="str">
        <f t="shared" si="90"/>
        <v>somm. perm.</v>
      </c>
      <c r="D386" s="356">
        <f t="shared" si="90"/>
        <v>0</v>
      </c>
      <c r="E386" s="295"/>
      <c r="F386" s="127"/>
      <c r="G386" s="358" t="s">
        <v>98</v>
      </c>
      <c r="H386" s="358" t="s">
        <v>99</v>
      </c>
      <c r="I386" s="358" t="s">
        <v>100</v>
      </c>
      <c r="J386" s="358" t="s">
        <v>101</v>
      </c>
      <c r="K386" s="358" t="s">
        <v>102</v>
      </c>
      <c r="L386" s="359" t="s">
        <v>103</v>
      </c>
    </row>
    <row r="387" spans="1:12" ht="12.75" customHeight="1">
      <c r="A387" s="32"/>
      <c r="B387" s="32"/>
      <c r="C387" s="169" t="s">
        <v>89</v>
      </c>
      <c r="D387" s="366">
        <f>+SUM(D377:D386)</f>
        <v>0</v>
      </c>
      <c r="E387" s="91"/>
      <c r="F387" s="360" t="s">
        <v>137</v>
      </c>
      <c r="G387" s="361" t="e">
        <f aca="true" t="shared" si="93" ref="G387:L387">+F192</f>
        <v>#VALUE!</v>
      </c>
      <c r="H387" s="361" t="e">
        <f t="shared" si="93"/>
        <v>#VALUE!</v>
      </c>
      <c r="I387" s="361" t="e">
        <f t="shared" si="93"/>
        <v>#VALUE!</v>
      </c>
      <c r="J387" s="361" t="e">
        <f t="shared" si="93"/>
        <v>#VALUE!</v>
      </c>
      <c r="K387" s="361" t="e">
        <f t="shared" si="93"/>
        <v>#VALUE!</v>
      </c>
      <c r="L387" s="362" t="e">
        <f t="shared" si="93"/>
        <v>#VALUE!</v>
      </c>
    </row>
    <row r="388" spans="1:12" ht="12.75" customHeight="1">
      <c r="A388" s="32"/>
      <c r="B388" s="32"/>
      <c r="C388" s="169"/>
      <c r="D388" s="367"/>
      <c r="E388" s="91"/>
      <c r="F388" s="360" t="s">
        <v>203</v>
      </c>
      <c r="G388" s="363" t="e">
        <f>+G387/D387</f>
        <v>#VALUE!</v>
      </c>
      <c r="H388" s="363" t="e">
        <f>+H387/D387</f>
        <v>#VALUE!</v>
      </c>
      <c r="I388" s="363" t="e">
        <f>+I387/D387</f>
        <v>#VALUE!</v>
      </c>
      <c r="J388" s="363" t="e">
        <f>+J387/D387</f>
        <v>#VALUE!</v>
      </c>
      <c r="K388" s="363" t="e">
        <f>+K387/D387</f>
        <v>#VALUE!</v>
      </c>
      <c r="L388" s="364" t="e">
        <f>+L387/D387</f>
        <v>#VALUE!</v>
      </c>
    </row>
    <row r="389" spans="1:12" ht="12.75" customHeight="1">
      <c r="A389" s="32"/>
      <c r="B389" s="32"/>
      <c r="C389" s="169"/>
      <c r="D389" s="367"/>
      <c r="E389" s="301"/>
      <c r="F389" s="290"/>
      <c r="G389" s="290"/>
      <c r="H389" s="290"/>
      <c r="I389" s="290"/>
      <c r="J389" s="290"/>
      <c r="K389" s="290"/>
      <c r="L389" s="291"/>
    </row>
    <row r="390" spans="1:12" ht="12.75" customHeight="1">
      <c r="A390" s="175"/>
      <c r="B390" s="43"/>
      <c r="C390" s="43"/>
      <c r="D390" s="43"/>
      <c r="E390" s="43"/>
      <c r="F390" s="43"/>
      <c r="G390" s="43"/>
      <c r="H390" s="43"/>
      <c r="I390" s="43"/>
      <c r="J390" s="43"/>
      <c r="K390" s="1"/>
      <c r="L390" s="1"/>
    </row>
    <row r="391" spans="1:12" ht="15" customHeight="1">
      <c r="A391" s="343"/>
      <c r="B391" s="344"/>
      <c r="C391" s="344"/>
      <c r="D391" s="344"/>
      <c r="E391" s="344"/>
      <c r="F391" s="345" t="s">
        <v>205</v>
      </c>
      <c r="G391" s="344"/>
      <c r="H391" s="344"/>
      <c r="I391" s="344"/>
      <c r="J391" s="344"/>
      <c r="K391" s="346"/>
      <c r="L391" s="346"/>
    </row>
    <row r="392" spans="1:12" ht="12.75" customHeight="1">
      <c r="A392" s="175"/>
      <c r="B392" s="43"/>
      <c r="C392" s="43"/>
      <c r="D392" s="43"/>
      <c r="E392" s="43"/>
      <c r="F392" s="43"/>
      <c r="G392" s="43"/>
      <c r="H392" s="43"/>
      <c r="I392" s="43"/>
      <c r="J392" s="43"/>
      <c r="K392" s="1"/>
      <c r="L392" s="1"/>
    </row>
    <row r="393" spans="1:12" ht="12.75" customHeight="1">
      <c r="A393" s="32"/>
      <c r="B393" s="142" t="s">
        <v>195</v>
      </c>
      <c r="C393" s="43"/>
      <c r="D393" s="41"/>
      <c r="E393" s="59" t="s">
        <v>196</v>
      </c>
      <c r="F393" s="347">
        <f>+F241</f>
        <v>0</v>
      </c>
      <c r="G393" s="41"/>
      <c r="H393" s="59" t="s">
        <v>197</v>
      </c>
      <c r="I393" s="347">
        <f>+I241</f>
        <v>0</v>
      </c>
      <c r="K393" s="59" t="s">
        <v>198</v>
      </c>
      <c r="L393" s="347">
        <f>+L241</f>
        <v>0</v>
      </c>
    </row>
    <row r="394" spans="1:12" ht="9.75" customHeight="1">
      <c r="A394" s="315"/>
      <c r="B394" s="348" t="s">
        <v>199</v>
      </c>
      <c r="I394" s="57"/>
      <c r="L394" s="350"/>
    </row>
    <row r="395" spans="1:12" ht="6" customHeight="1">
      <c r="A395" s="315"/>
      <c r="B395" s="34"/>
      <c r="C395" s="73"/>
      <c r="D395" s="73"/>
      <c r="E395" s="41"/>
      <c r="F395" s="41"/>
      <c r="G395" s="58"/>
      <c r="H395" s="41"/>
      <c r="I395" s="57"/>
      <c r="J395" s="41"/>
      <c r="K395" s="41"/>
      <c r="L395" s="350"/>
    </row>
    <row r="396" spans="1:12" ht="12.75" customHeight="1">
      <c r="A396" s="315"/>
      <c r="B396" s="351" t="s">
        <v>200</v>
      </c>
      <c r="C396" s="73"/>
      <c r="D396" s="73"/>
      <c r="E396" s="59" t="s">
        <v>196</v>
      </c>
      <c r="F396" s="347">
        <f>+F242</f>
        <v>0</v>
      </c>
      <c r="G396" s="41"/>
      <c r="H396" s="59" t="s">
        <v>197</v>
      </c>
      <c r="I396" s="347">
        <f>+I242</f>
        <v>0</v>
      </c>
      <c r="J396" s="41"/>
      <c r="K396" s="59" t="s">
        <v>198</v>
      </c>
      <c r="L396" s="347">
        <f>+L242</f>
        <v>0</v>
      </c>
    </row>
    <row r="397" spans="1:12" ht="9.75" customHeight="1">
      <c r="A397" s="315"/>
      <c r="B397" s="348" t="s">
        <v>199</v>
      </c>
      <c r="C397" s="59"/>
      <c r="E397" s="41"/>
      <c r="F397" s="41"/>
      <c r="G397" s="59"/>
      <c r="I397" s="41"/>
      <c r="J397" s="59"/>
      <c r="L397" s="34"/>
    </row>
    <row r="398" spans="1:12" ht="12.75" customHeight="1">
      <c r="A398" s="175"/>
      <c r="B398" s="43"/>
      <c r="C398" s="43"/>
      <c r="D398" s="43"/>
      <c r="E398" s="122"/>
      <c r="F398" s="286"/>
      <c r="G398" s="368"/>
      <c r="H398" s="368"/>
      <c r="I398" s="368"/>
      <c r="J398" s="368"/>
      <c r="K398" s="286"/>
      <c r="L398" s="124"/>
    </row>
    <row r="399" spans="1:12" ht="12.75" customHeight="1">
      <c r="A399" s="32"/>
      <c r="B399" s="142" t="s">
        <v>74</v>
      </c>
      <c r="C399" s="143" t="s">
        <v>75</v>
      </c>
      <c r="D399" s="144" t="s">
        <v>76</v>
      </c>
      <c r="E399" s="91"/>
      <c r="F399" s="352" t="s">
        <v>206</v>
      </c>
      <c r="G399" s="353"/>
      <c r="H399" s="353"/>
      <c r="I399" s="353"/>
      <c r="J399" s="353"/>
      <c r="K399" s="354"/>
      <c r="L399" s="131"/>
    </row>
    <row r="400" spans="1:12" ht="12.75" customHeight="1">
      <c r="A400" s="32"/>
      <c r="B400" s="142"/>
      <c r="C400" s="143" t="s">
        <v>79</v>
      </c>
      <c r="D400" s="144" t="s">
        <v>80</v>
      </c>
      <c r="E400" s="91"/>
      <c r="F400" s="354"/>
      <c r="G400" s="353"/>
      <c r="H400" s="353"/>
      <c r="I400" s="353"/>
      <c r="J400" s="353"/>
      <c r="K400" s="354"/>
      <c r="L400" s="131"/>
    </row>
    <row r="401" spans="1:12" ht="12.75" customHeight="1">
      <c r="A401" s="314">
        <v>1</v>
      </c>
      <c r="B401" s="355" t="str">
        <f aca="true" t="shared" si="94" ref="B401:B410">+B46</f>
        <v>???</v>
      </c>
      <c r="C401" s="355" t="str">
        <f aca="true" t="shared" si="95" ref="C401:C410">+H254</f>
        <v>???</v>
      </c>
      <c r="D401" s="356">
        <f aca="true" t="shared" si="96" ref="D401:D410">+D46</f>
        <v>0</v>
      </c>
      <c r="E401" s="91"/>
      <c r="F401" s="357" t="s">
        <v>202</v>
      </c>
      <c r="G401" s="358" t="s">
        <v>98</v>
      </c>
      <c r="H401" s="358" t="s">
        <v>99</v>
      </c>
      <c r="I401" s="358" t="s">
        <v>100</v>
      </c>
      <c r="J401" s="358" t="s">
        <v>101</v>
      </c>
      <c r="K401" s="358" t="s">
        <v>102</v>
      </c>
      <c r="L401" s="359" t="s">
        <v>103</v>
      </c>
    </row>
    <row r="402" spans="1:12" ht="12.75" customHeight="1">
      <c r="A402" s="314">
        <v>2</v>
      </c>
      <c r="B402" s="355" t="str">
        <f t="shared" si="94"/>
        <v>???</v>
      </c>
      <c r="C402" s="355" t="str">
        <f t="shared" si="95"/>
        <v>???</v>
      </c>
      <c r="D402" s="356">
        <f t="shared" si="96"/>
        <v>0</v>
      </c>
      <c r="E402" s="91"/>
      <c r="F402" s="360" t="s">
        <v>137</v>
      </c>
      <c r="G402" s="361" t="e">
        <f aca="true" t="shared" si="97" ref="G402:L402">+F300</f>
        <v>#VALUE!</v>
      </c>
      <c r="H402" s="361" t="e">
        <f t="shared" si="97"/>
        <v>#VALUE!</v>
      </c>
      <c r="I402" s="361" t="e">
        <f t="shared" si="97"/>
        <v>#VALUE!</v>
      </c>
      <c r="J402" s="361" t="e">
        <f t="shared" si="97"/>
        <v>#VALUE!</v>
      </c>
      <c r="K402" s="361" t="e">
        <f t="shared" si="97"/>
        <v>#VALUE!</v>
      </c>
      <c r="L402" s="362" t="e">
        <f t="shared" si="97"/>
        <v>#VALUE!</v>
      </c>
    </row>
    <row r="403" spans="1:12" ht="12.75" customHeight="1">
      <c r="A403" s="314">
        <v>3</v>
      </c>
      <c r="B403" s="355" t="str">
        <f t="shared" si="94"/>
        <v>???</v>
      </c>
      <c r="C403" s="355" t="str">
        <f t="shared" si="95"/>
        <v>???</v>
      </c>
      <c r="D403" s="356">
        <f t="shared" si="96"/>
        <v>0</v>
      </c>
      <c r="E403" s="91"/>
      <c r="F403" s="360" t="s">
        <v>203</v>
      </c>
      <c r="G403" s="363" t="e">
        <f>+G402/D411</f>
        <v>#VALUE!</v>
      </c>
      <c r="H403" s="363" t="e">
        <f>+H402/D411</f>
        <v>#VALUE!</v>
      </c>
      <c r="I403" s="363" t="e">
        <f>+I402/D411</f>
        <v>#VALUE!</v>
      </c>
      <c r="J403" s="363" t="e">
        <f>+J402/D411</f>
        <v>#VALUE!</v>
      </c>
      <c r="K403" s="363" t="e">
        <f>+K402/D411</f>
        <v>#VALUE!</v>
      </c>
      <c r="L403" s="364" t="e">
        <f>+L402/D411</f>
        <v>#VALUE!</v>
      </c>
    </row>
    <row r="404" spans="1:12" ht="12.75" customHeight="1">
      <c r="A404" s="314">
        <v>4</v>
      </c>
      <c r="B404" s="355" t="str">
        <f t="shared" si="94"/>
        <v>???</v>
      </c>
      <c r="C404" s="355" t="str">
        <f t="shared" si="95"/>
        <v>???</v>
      </c>
      <c r="D404" s="356">
        <f t="shared" si="96"/>
        <v>0</v>
      </c>
      <c r="E404" s="91"/>
      <c r="F404" s="357" t="s">
        <v>204</v>
      </c>
      <c r="G404" s="358"/>
      <c r="H404" s="358"/>
      <c r="I404" s="358"/>
      <c r="J404" s="358"/>
      <c r="K404" s="358"/>
      <c r="L404" s="359"/>
    </row>
    <row r="405" spans="1:12" ht="12.75" customHeight="1">
      <c r="A405" s="314">
        <v>5</v>
      </c>
      <c r="B405" s="355" t="str">
        <f t="shared" si="94"/>
        <v>???</v>
      </c>
      <c r="C405" s="355" t="str">
        <f t="shared" si="95"/>
        <v>???</v>
      </c>
      <c r="D405" s="356">
        <f t="shared" si="96"/>
        <v>0</v>
      </c>
      <c r="E405" s="91"/>
      <c r="F405" s="360" t="s">
        <v>137</v>
      </c>
      <c r="G405" s="361" t="e">
        <f aca="true" t="shared" si="98" ref="G405:L405">+F301</f>
        <v>#VALUE!</v>
      </c>
      <c r="H405" s="361" t="e">
        <f t="shared" si="98"/>
        <v>#VALUE!</v>
      </c>
      <c r="I405" s="361" t="e">
        <f t="shared" si="98"/>
        <v>#VALUE!</v>
      </c>
      <c r="J405" s="361" t="e">
        <f t="shared" si="98"/>
        <v>#VALUE!</v>
      </c>
      <c r="K405" s="361" t="e">
        <f t="shared" si="98"/>
        <v>#VALUE!</v>
      </c>
      <c r="L405" s="362" t="e">
        <f t="shared" si="98"/>
        <v>#VALUE!</v>
      </c>
    </row>
    <row r="406" spans="1:12" ht="12.75" customHeight="1">
      <c r="A406" s="314">
        <v>6</v>
      </c>
      <c r="B406" s="355" t="str">
        <f t="shared" si="94"/>
        <v>???</v>
      </c>
      <c r="C406" s="355" t="str">
        <f t="shared" si="95"/>
        <v>???</v>
      </c>
      <c r="D406" s="356">
        <f t="shared" si="96"/>
        <v>0</v>
      </c>
      <c r="E406" s="91"/>
      <c r="F406" s="360" t="s">
        <v>203</v>
      </c>
      <c r="G406" s="363" t="e">
        <f>+G405/D411</f>
        <v>#VALUE!</v>
      </c>
      <c r="H406" s="363" t="e">
        <f>+H405/D411</f>
        <v>#VALUE!</v>
      </c>
      <c r="I406" s="363" t="e">
        <f>+I405/D411</f>
        <v>#VALUE!</v>
      </c>
      <c r="J406" s="363" t="e">
        <f>+J405/D411</f>
        <v>#VALUE!</v>
      </c>
      <c r="K406" s="363" t="e">
        <f>+K405/D411</f>
        <v>#VALUE!</v>
      </c>
      <c r="L406" s="364" t="e">
        <f>+L405/D411</f>
        <v>#VALUE!</v>
      </c>
    </row>
    <row r="407" spans="1:12" ht="12.75" customHeight="1">
      <c r="A407" s="314">
        <v>7</v>
      </c>
      <c r="B407" s="355" t="str">
        <f t="shared" si="94"/>
        <v>???</v>
      </c>
      <c r="C407" s="355" t="str">
        <f t="shared" si="95"/>
        <v>???</v>
      </c>
      <c r="D407" s="356">
        <f t="shared" si="96"/>
        <v>0</v>
      </c>
      <c r="E407" s="295"/>
      <c r="F407" s="127"/>
      <c r="G407" s="127"/>
      <c r="H407" s="127"/>
      <c r="I407" s="127"/>
      <c r="J407" s="127"/>
      <c r="K407" s="127"/>
      <c r="L407" s="129"/>
    </row>
    <row r="408" spans="1:12" ht="12.75" customHeight="1">
      <c r="A408" s="314">
        <v>8</v>
      </c>
      <c r="B408" s="355" t="str">
        <f t="shared" si="94"/>
        <v>???</v>
      </c>
      <c r="C408" s="355" t="str">
        <f t="shared" si="95"/>
        <v>???</v>
      </c>
      <c r="D408" s="356">
        <f t="shared" si="96"/>
        <v>0</v>
      </c>
      <c r="E408" s="91"/>
      <c r="F408" s="354"/>
      <c r="G408" s="352" t="s">
        <v>207</v>
      </c>
      <c r="H408" s="353"/>
      <c r="I408" s="353"/>
      <c r="J408" s="353"/>
      <c r="K408" s="354"/>
      <c r="L408" s="131"/>
    </row>
    <row r="409" spans="1:12" ht="12.75" customHeight="1">
      <c r="A409" s="314">
        <v>9</v>
      </c>
      <c r="B409" s="355" t="str">
        <f t="shared" si="94"/>
        <v>???</v>
      </c>
      <c r="C409" s="355" t="str">
        <f t="shared" si="95"/>
        <v>???</v>
      </c>
      <c r="D409" s="356">
        <f t="shared" si="96"/>
        <v>0</v>
      </c>
      <c r="E409" s="295"/>
      <c r="F409" s="127"/>
      <c r="G409" s="127"/>
      <c r="H409" s="127"/>
      <c r="I409" s="127"/>
      <c r="J409" s="127"/>
      <c r="K409" s="127"/>
      <c r="L409" s="129"/>
    </row>
    <row r="410" spans="1:12" ht="12.75" customHeight="1">
      <c r="A410" s="314">
        <v>10</v>
      </c>
      <c r="B410" s="355" t="str">
        <f t="shared" si="94"/>
        <v>riso </v>
      </c>
      <c r="C410" s="355" t="str">
        <f t="shared" si="95"/>
        <v>somm. perm.</v>
      </c>
      <c r="D410" s="356">
        <f t="shared" si="96"/>
        <v>0</v>
      </c>
      <c r="E410" s="295"/>
      <c r="F410" s="127"/>
      <c r="G410" s="358" t="s">
        <v>98</v>
      </c>
      <c r="H410" s="358" t="s">
        <v>99</v>
      </c>
      <c r="I410" s="358" t="s">
        <v>100</v>
      </c>
      <c r="J410" s="358" t="s">
        <v>101</v>
      </c>
      <c r="K410" s="358" t="s">
        <v>102</v>
      </c>
      <c r="L410" s="359" t="s">
        <v>103</v>
      </c>
    </row>
    <row r="411" spans="1:12" ht="12.75" customHeight="1">
      <c r="A411" s="32"/>
      <c r="B411" s="32"/>
      <c r="C411" s="169" t="s">
        <v>89</v>
      </c>
      <c r="D411" s="366">
        <f>+SUM(D401:D410)</f>
        <v>0</v>
      </c>
      <c r="E411" s="91"/>
      <c r="F411" s="360" t="s">
        <v>137</v>
      </c>
      <c r="G411" s="361" t="e">
        <f aca="true" t="shared" si="99" ref="G411:L411">+F314</f>
        <v>#VALUE!</v>
      </c>
      <c r="H411" s="361" t="e">
        <f t="shared" si="99"/>
        <v>#VALUE!</v>
      </c>
      <c r="I411" s="361" t="e">
        <f t="shared" si="99"/>
        <v>#VALUE!</v>
      </c>
      <c r="J411" s="361" t="e">
        <f t="shared" si="99"/>
        <v>#VALUE!</v>
      </c>
      <c r="K411" s="361" t="e">
        <f t="shared" si="99"/>
        <v>#VALUE!</v>
      </c>
      <c r="L411" s="362" t="e">
        <f t="shared" si="99"/>
        <v>#VALUE!</v>
      </c>
    </row>
    <row r="412" spans="5:12" ht="12.75" customHeight="1">
      <c r="E412" s="91"/>
      <c r="F412" s="360" t="s">
        <v>203</v>
      </c>
      <c r="G412" s="363" t="e">
        <f>+G411/D411</f>
        <v>#VALUE!</v>
      </c>
      <c r="H412" s="363" t="e">
        <f>+H411/D411</f>
        <v>#VALUE!</v>
      </c>
      <c r="I412" s="363" t="e">
        <f>+I411/D411</f>
        <v>#VALUE!</v>
      </c>
      <c r="J412" s="363" t="e">
        <f>+J411/D411</f>
        <v>#VALUE!</v>
      </c>
      <c r="K412" s="363" t="e">
        <f>+K411/D411</f>
        <v>#VALUE!</v>
      </c>
      <c r="L412" s="364" t="e">
        <f>+L411/D411</f>
        <v>#VALUE!</v>
      </c>
    </row>
    <row r="413" spans="5:12" ht="12.75" customHeight="1">
      <c r="E413" s="295"/>
      <c r="F413" s="127"/>
      <c r="G413" s="127"/>
      <c r="H413" s="127"/>
      <c r="I413" s="127"/>
      <c r="J413" s="127"/>
      <c r="K413" s="127"/>
      <c r="L413" s="129"/>
    </row>
    <row r="414" spans="5:12" ht="12.75" customHeight="1">
      <c r="E414" s="369" t="s">
        <v>208</v>
      </c>
      <c r="F414" s="370"/>
      <c r="G414" s="371"/>
      <c r="H414" s="371"/>
      <c r="I414" s="371"/>
      <c r="J414" s="371"/>
      <c r="K414" s="371"/>
      <c r="L414" s="372"/>
    </row>
    <row r="415" spans="5:12" ht="12.75" customHeight="1">
      <c r="E415" s="369" t="s">
        <v>209</v>
      </c>
      <c r="F415" s="370"/>
      <c r="G415" s="373" t="e">
        <f aca="true" t="shared" si="100" ref="G415:L415">+(G411-G387)/G387*100</f>
        <v>#VALUE!</v>
      </c>
      <c r="H415" s="373" t="e">
        <f t="shared" si="100"/>
        <v>#VALUE!</v>
      </c>
      <c r="I415" s="373" t="e">
        <f t="shared" si="100"/>
        <v>#VALUE!</v>
      </c>
      <c r="J415" s="373" t="e">
        <f t="shared" si="100"/>
        <v>#VALUE!</v>
      </c>
      <c r="K415" s="373" t="e">
        <f t="shared" si="100"/>
        <v>#VALUE!</v>
      </c>
      <c r="L415" s="374" t="e">
        <f t="shared" si="100"/>
        <v>#VALUE!</v>
      </c>
    </row>
    <row r="416" spans="1:12" ht="12.75" customHeight="1">
      <c r="A416" s="175"/>
      <c r="E416" s="301"/>
      <c r="F416" s="290"/>
      <c r="G416" s="290"/>
      <c r="H416" s="290"/>
      <c r="I416" s="290"/>
      <c r="J416" s="290"/>
      <c r="K416" s="290"/>
      <c r="L416" s="291"/>
    </row>
    <row r="417" ht="12.75" customHeight="1">
      <c r="A417" s="173" t="s">
        <v>210</v>
      </c>
    </row>
    <row r="418" spans="1:12" ht="15" customHeight="1">
      <c r="A418" s="175" t="s">
        <v>211</v>
      </c>
      <c r="C418" s="1"/>
      <c r="D418" s="1"/>
      <c r="E418" s="1"/>
      <c r="F418" s="1"/>
      <c r="G418" s="1"/>
      <c r="H418" s="1"/>
      <c r="I418" s="43"/>
      <c r="J418" s="43"/>
      <c r="K418" s="43"/>
      <c r="L418" s="43"/>
    </row>
    <row r="419" spans="1:12" ht="12.75" customHeight="1">
      <c r="A419" s="175"/>
      <c r="C419" s="1"/>
      <c r="D419" s="1"/>
      <c r="E419" s="1"/>
      <c r="F419" s="1"/>
      <c r="G419" s="1"/>
      <c r="H419" s="1"/>
      <c r="I419" s="43"/>
      <c r="J419" s="43"/>
      <c r="K419" s="43"/>
      <c r="L419" s="43"/>
    </row>
    <row r="420" spans="1:12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3.5" customHeight="1">
      <c r="A422" s="1"/>
      <c r="B422" s="375" t="s">
        <v>212</v>
      </c>
      <c r="C422" s="376" t="s">
        <v>19</v>
      </c>
      <c r="D422" s="38"/>
      <c r="E422" s="38"/>
      <c r="F422" s="39"/>
      <c r="G422" s="1"/>
      <c r="H422" s="1"/>
      <c r="I422" s="1"/>
      <c r="J422" s="1"/>
      <c r="K422" s="1"/>
      <c r="L422" s="1"/>
    </row>
    <row r="423" spans="1:12" ht="12.75">
      <c r="A423" s="1"/>
      <c r="B423" s="32"/>
      <c r="C423" s="32"/>
      <c r="D423" s="32"/>
      <c r="E423" s="32"/>
      <c r="F423" s="144" t="s">
        <v>98</v>
      </c>
      <c r="G423" s="144" t="s">
        <v>99</v>
      </c>
      <c r="H423" s="144" t="s">
        <v>100</v>
      </c>
      <c r="I423" s="144" t="s">
        <v>101</v>
      </c>
      <c r="J423" s="144" t="s">
        <v>102</v>
      </c>
      <c r="K423" s="144" t="s">
        <v>213</v>
      </c>
      <c r="L423" s="1"/>
    </row>
    <row r="424" spans="1:12" ht="12.75">
      <c r="A424" s="1"/>
      <c r="B424" s="377" t="s">
        <v>214</v>
      </c>
      <c r="C424" s="32" t="s">
        <v>215</v>
      </c>
      <c r="D424" s="32"/>
      <c r="E424" s="32"/>
      <c r="F424" s="149">
        <v>0</v>
      </c>
      <c r="G424" s="150">
        <v>0</v>
      </c>
      <c r="H424" s="150">
        <v>0</v>
      </c>
      <c r="I424" s="150">
        <v>0</v>
      </c>
      <c r="J424" s="150">
        <v>0</v>
      </c>
      <c r="K424" s="378">
        <v>0</v>
      </c>
      <c r="L424" s="1"/>
    </row>
    <row r="425" spans="1:12" ht="12.75">
      <c r="A425" s="1"/>
      <c r="B425" s="377" t="s">
        <v>216</v>
      </c>
      <c r="C425" s="32" t="s">
        <v>217</v>
      </c>
      <c r="D425" s="32"/>
      <c r="E425" s="32"/>
      <c r="F425" s="158">
        <v>0</v>
      </c>
      <c r="G425" s="311">
        <v>0</v>
      </c>
      <c r="H425" s="311">
        <v>0</v>
      </c>
      <c r="I425" s="311">
        <v>0</v>
      </c>
      <c r="J425" s="311">
        <v>0</v>
      </c>
      <c r="K425" s="159">
        <v>0</v>
      </c>
      <c r="L425" s="1"/>
    </row>
    <row r="426" spans="1:12" ht="12.75">
      <c r="A426" s="1"/>
      <c r="B426" s="32" t="s">
        <v>218</v>
      </c>
      <c r="C426" s="32"/>
      <c r="D426" s="32"/>
      <c r="E426" s="32"/>
      <c r="F426" s="188">
        <v>0</v>
      </c>
      <c r="G426" s="189">
        <v>0</v>
      </c>
      <c r="H426" s="189">
        <v>0</v>
      </c>
      <c r="I426" s="189">
        <v>0</v>
      </c>
      <c r="J426" s="189">
        <v>0</v>
      </c>
      <c r="K426" s="190">
        <v>0</v>
      </c>
      <c r="L426" s="1"/>
    </row>
    <row r="427" spans="1:12" ht="12.75">
      <c r="A427" s="1"/>
      <c r="B427" s="32" t="s">
        <v>219</v>
      </c>
      <c r="C427" s="32"/>
      <c r="D427" s="32"/>
      <c r="E427" s="32"/>
      <c r="F427" s="379">
        <v>0</v>
      </c>
      <c r="G427" s="380">
        <v>0</v>
      </c>
      <c r="H427" s="380">
        <v>0</v>
      </c>
      <c r="I427" s="380">
        <v>0</v>
      </c>
      <c r="J427" s="380">
        <v>0</v>
      </c>
      <c r="K427" s="381">
        <v>0</v>
      </c>
      <c r="L427" s="1"/>
    </row>
    <row r="428" spans="1:12" ht="12.75">
      <c r="A428" s="1"/>
      <c r="B428" s="382" t="s">
        <v>220</v>
      </c>
      <c r="C428" s="32"/>
      <c r="D428" s="32"/>
      <c r="E428" s="32"/>
      <c r="F428" s="383">
        <f aca="true" t="shared" si="101" ref="F428:K428">+F426*F425*F424</f>
        <v>0</v>
      </c>
      <c r="G428" s="383">
        <f t="shared" si="101"/>
        <v>0</v>
      </c>
      <c r="H428" s="383">
        <f t="shared" si="101"/>
        <v>0</v>
      </c>
      <c r="I428" s="383">
        <f t="shared" si="101"/>
        <v>0</v>
      </c>
      <c r="J428" s="383">
        <f t="shared" si="101"/>
        <v>0</v>
      </c>
      <c r="K428" s="383">
        <f t="shared" si="101"/>
        <v>0</v>
      </c>
      <c r="L428" s="1"/>
    </row>
    <row r="429" spans="1:12" ht="12.75">
      <c r="A429" s="1"/>
      <c r="B429" s="382" t="s">
        <v>221</v>
      </c>
      <c r="C429" s="32"/>
      <c r="D429" s="32"/>
      <c r="E429" s="32"/>
      <c r="F429" s="383">
        <f aca="true" t="shared" si="102" ref="F429:K429">+F427*F425*F424</f>
        <v>0</v>
      </c>
      <c r="G429" s="383">
        <f t="shared" si="102"/>
        <v>0</v>
      </c>
      <c r="H429" s="383">
        <f t="shared" si="102"/>
        <v>0</v>
      </c>
      <c r="I429" s="383">
        <f t="shared" si="102"/>
        <v>0</v>
      </c>
      <c r="J429" s="383">
        <f t="shared" si="102"/>
        <v>0</v>
      </c>
      <c r="K429" s="383">
        <f t="shared" si="102"/>
        <v>0</v>
      </c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3.5" customHeight="1">
      <c r="A432" s="1"/>
      <c r="B432" s="375" t="s">
        <v>222</v>
      </c>
      <c r="C432" s="376" t="s">
        <v>19</v>
      </c>
      <c r="D432" s="38"/>
      <c r="E432" s="38"/>
      <c r="F432" s="39"/>
      <c r="G432" s="1"/>
      <c r="H432" s="1"/>
      <c r="I432" s="1"/>
      <c r="J432" s="1"/>
      <c r="K432" s="1"/>
      <c r="L432" s="1"/>
    </row>
    <row r="433" spans="1:12" ht="12.75">
      <c r="A433" s="1"/>
      <c r="B433" s="32"/>
      <c r="C433" s="32"/>
      <c r="D433" s="32"/>
      <c r="E433" s="32"/>
      <c r="F433" s="144" t="s">
        <v>98</v>
      </c>
      <c r="G433" s="144" t="s">
        <v>99</v>
      </c>
      <c r="H433" s="144" t="s">
        <v>100</v>
      </c>
      <c r="I433" s="144" t="s">
        <v>101</v>
      </c>
      <c r="J433" s="144" t="s">
        <v>102</v>
      </c>
      <c r="K433" s="144" t="s">
        <v>213</v>
      </c>
      <c r="L433" s="1"/>
    </row>
    <row r="434" spans="1:12" ht="12.75">
      <c r="A434" s="1"/>
      <c r="B434" s="377" t="s">
        <v>214</v>
      </c>
      <c r="C434" s="32" t="s">
        <v>215</v>
      </c>
      <c r="D434" s="32"/>
      <c r="E434" s="32"/>
      <c r="F434" s="149">
        <v>0</v>
      </c>
      <c r="G434" s="150">
        <v>0</v>
      </c>
      <c r="H434" s="150">
        <v>0</v>
      </c>
      <c r="I434" s="150">
        <v>0</v>
      </c>
      <c r="J434" s="150">
        <v>0</v>
      </c>
      <c r="K434" s="378">
        <v>0</v>
      </c>
      <c r="L434" s="1"/>
    </row>
    <row r="435" spans="1:12" ht="12.75">
      <c r="A435" s="1"/>
      <c r="B435" s="377" t="s">
        <v>216</v>
      </c>
      <c r="C435" s="32" t="s">
        <v>217</v>
      </c>
      <c r="D435" s="32"/>
      <c r="E435" s="32"/>
      <c r="F435" s="384">
        <v>0</v>
      </c>
      <c r="G435" s="385">
        <v>0</v>
      </c>
      <c r="H435" s="385">
        <v>0</v>
      </c>
      <c r="I435" s="385">
        <v>0</v>
      </c>
      <c r="J435" s="385">
        <v>0</v>
      </c>
      <c r="K435" s="168">
        <v>0</v>
      </c>
      <c r="L435" s="1"/>
    </row>
    <row r="436" spans="1:12" ht="12.75">
      <c r="A436" s="1"/>
      <c r="B436" s="32" t="s">
        <v>218</v>
      </c>
      <c r="C436" s="32"/>
      <c r="D436" s="32"/>
      <c r="E436" s="32"/>
      <c r="F436" s="386">
        <f aca="true" t="shared" si="103" ref="F436:K437">+F426</f>
        <v>0</v>
      </c>
      <c r="G436" s="386">
        <f t="shared" si="103"/>
        <v>0</v>
      </c>
      <c r="H436" s="386">
        <f t="shared" si="103"/>
        <v>0</v>
      </c>
      <c r="I436" s="386">
        <f t="shared" si="103"/>
        <v>0</v>
      </c>
      <c r="J436" s="386">
        <f t="shared" si="103"/>
        <v>0</v>
      </c>
      <c r="K436" s="386">
        <f t="shared" si="103"/>
        <v>0</v>
      </c>
      <c r="L436" s="1"/>
    </row>
    <row r="437" spans="1:12" ht="12.75">
      <c r="A437" s="1"/>
      <c r="B437" s="32" t="s">
        <v>219</v>
      </c>
      <c r="C437" s="32"/>
      <c r="D437" s="32"/>
      <c r="E437" s="32"/>
      <c r="F437" s="386">
        <f t="shared" si="103"/>
        <v>0</v>
      </c>
      <c r="G437" s="386">
        <f t="shared" si="103"/>
        <v>0</v>
      </c>
      <c r="H437" s="386">
        <f t="shared" si="103"/>
        <v>0</v>
      </c>
      <c r="I437" s="386">
        <f t="shared" si="103"/>
        <v>0</v>
      </c>
      <c r="J437" s="386">
        <f t="shared" si="103"/>
        <v>0</v>
      </c>
      <c r="K437" s="386">
        <f t="shared" si="103"/>
        <v>0</v>
      </c>
      <c r="L437" s="1"/>
    </row>
    <row r="438" spans="1:12" ht="12.75">
      <c r="A438" s="1"/>
      <c r="B438" s="382" t="s">
        <v>220</v>
      </c>
      <c r="C438" s="32"/>
      <c r="D438" s="32"/>
      <c r="E438" s="32"/>
      <c r="F438" s="383">
        <f aca="true" t="shared" si="104" ref="F438:K438">+F436*F435*F434</f>
        <v>0</v>
      </c>
      <c r="G438" s="383">
        <f t="shared" si="104"/>
        <v>0</v>
      </c>
      <c r="H438" s="383">
        <f t="shared" si="104"/>
        <v>0</v>
      </c>
      <c r="I438" s="383">
        <f t="shared" si="104"/>
        <v>0</v>
      </c>
      <c r="J438" s="383">
        <f t="shared" si="104"/>
        <v>0</v>
      </c>
      <c r="K438" s="383">
        <f t="shared" si="104"/>
        <v>0</v>
      </c>
      <c r="L438" s="1"/>
    </row>
    <row r="439" spans="1:12" ht="12.75">
      <c r="A439" s="1"/>
      <c r="B439" s="382" t="s">
        <v>221</v>
      </c>
      <c r="C439" s="32"/>
      <c r="D439" s="32"/>
      <c r="E439" s="32"/>
      <c r="F439" s="383">
        <f aca="true" t="shared" si="105" ref="F439:K439">+F437*F435*F434</f>
        <v>0</v>
      </c>
      <c r="G439" s="383">
        <f t="shared" si="105"/>
        <v>0</v>
      </c>
      <c r="H439" s="383">
        <f t="shared" si="105"/>
        <v>0</v>
      </c>
      <c r="I439" s="383">
        <f t="shared" si="105"/>
        <v>0</v>
      </c>
      <c r="J439" s="383">
        <f t="shared" si="105"/>
        <v>0</v>
      </c>
      <c r="K439" s="383">
        <f t="shared" si="105"/>
        <v>0</v>
      </c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3.5" customHeight="1">
      <c r="A442" s="1"/>
      <c r="B442" s="375" t="s">
        <v>223</v>
      </c>
      <c r="C442" s="376" t="s">
        <v>19</v>
      </c>
      <c r="D442" s="38"/>
      <c r="E442" s="38"/>
      <c r="F442" s="39"/>
      <c r="G442" s="1"/>
      <c r="H442" s="1"/>
      <c r="I442" s="1"/>
      <c r="J442" s="1"/>
      <c r="K442" s="1"/>
      <c r="L442" s="1"/>
    </row>
    <row r="443" spans="1:12" ht="12.75">
      <c r="A443" s="1"/>
      <c r="B443" s="32"/>
      <c r="C443" s="32"/>
      <c r="D443" s="32"/>
      <c r="E443" s="32"/>
      <c r="F443" s="144" t="s">
        <v>98</v>
      </c>
      <c r="G443" s="144" t="s">
        <v>99</v>
      </c>
      <c r="H443" s="144" t="s">
        <v>100</v>
      </c>
      <c r="I443" s="144" t="s">
        <v>101</v>
      </c>
      <c r="J443" s="144" t="s">
        <v>102</v>
      </c>
      <c r="K443" s="144" t="s">
        <v>213</v>
      </c>
      <c r="L443" s="1"/>
    </row>
    <row r="444" spans="1:12" ht="12.75">
      <c r="A444" s="1"/>
      <c r="B444" s="377" t="s">
        <v>214</v>
      </c>
      <c r="C444" s="32" t="s">
        <v>215</v>
      </c>
      <c r="D444" s="32"/>
      <c r="E444" s="32"/>
      <c r="F444" s="149">
        <v>0</v>
      </c>
      <c r="G444" s="150">
        <v>0</v>
      </c>
      <c r="H444" s="150">
        <v>0</v>
      </c>
      <c r="I444" s="150">
        <v>0</v>
      </c>
      <c r="J444" s="150">
        <v>0</v>
      </c>
      <c r="K444" s="378">
        <v>0</v>
      </c>
      <c r="L444" s="1"/>
    </row>
    <row r="445" spans="1:12" ht="12.75">
      <c r="A445" s="1"/>
      <c r="B445" s="377" t="s">
        <v>216</v>
      </c>
      <c r="C445" s="32" t="s">
        <v>217</v>
      </c>
      <c r="D445" s="32"/>
      <c r="E445" s="32"/>
      <c r="F445" s="384">
        <v>0</v>
      </c>
      <c r="G445" s="385">
        <v>0</v>
      </c>
      <c r="H445" s="385">
        <v>0</v>
      </c>
      <c r="I445" s="385">
        <v>0</v>
      </c>
      <c r="J445" s="385">
        <v>0</v>
      </c>
      <c r="K445" s="168">
        <v>0</v>
      </c>
      <c r="L445" s="1"/>
    </row>
    <row r="446" spans="1:12" ht="12.75">
      <c r="A446" s="1"/>
      <c r="B446" s="32" t="s">
        <v>218</v>
      </c>
      <c r="C446" s="32"/>
      <c r="D446" s="32"/>
      <c r="E446" s="32"/>
      <c r="F446" s="386">
        <f aca="true" t="shared" si="106" ref="F446:K447">+F426</f>
        <v>0</v>
      </c>
      <c r="G446" s="386">
        <f t="shared" si="106"/>
        <v>0</v>
      </c>
      <c r="H446" s="386">
        <f t="shared" si="106"/>
        <v>0</v>
      </c>
      <c r="I446" s="386">
        <f t="shared" si="106"/>
        <v>0</v>
      </c>
      <c r="J446" s="386">
        <f t="shared" si="106"/>
        <v>0</v>
      </c>
      <c r="K446" s="386">
        <f t="shared" si="106"/>
        <v>0</v>
      </c>
      <c r="L446" s="1"/>
    </row>
    <row r="447" spans="1:12" ht="12.75">
      <c r="A447" s="1"/>
      <c r="B447" s="32" t="s">
        <v>219</v>
      </c>
      <c r="C447" s="32"/>
      <c r="D447" s="32"/>
      <c r="E447" s="32"/>
      <c r="F447" s="386">
        <f t="shared" si="106"/>
        <v>0</v>
      </c>
      <c r="G447" s="386">
        <f t="shared" si="106"/>
        <v>0</v>
      </c>
      <c r="H447" s="386">
        <f t="shared" si="106"/>
        <v>0</v>
      </c>
      <c r="I447" s="386">
        <f t="shared" si="106"/>
        <v>0</v>
      </c>
      <c r="J447" s="386">
        <f t="shared" si="106"/>
        <v>0</v>
      </c>
      <c r="K447" s="386">
        <f t="shared" si="106"/>
        <v>0</v>
      </c>
      <c r="L447" s="1"/>
    </row>
    <row r="448" spans="1:12" ht="12.75">
      <c r="A448" s="1"/>
      <c r="B448" s="382" t="s">
        <v>220</v>
      </c>
      <c r="C448" s="32"/>
      <c r="D448" s="32"/>
      <c r="E448" s="32"/>
      <c r="F448" s="383">
        <f aca="true" t="shared" si="107" ref="F448:K448">+F446*F445*F444</f>
        <v>0</v>
      </c>
      <c r="G448" s="383">
        <f t="shared" si="107"/>
        <v>0</v>
      </c>
      <c r="H448" s="383">
        <f t="shared" si="107"/>
        <v>0</v>
      </c>
      <c r="I448" s="383">
        <f t="shared" si="107"/>
        <v>0</v>
      </c>
      <c r="J448" s="383">
        <f t="shared" si="107"/>
        <v>0</v>
      </c>
      <c r="K448" s="383">
        <f t="shared" si="107"/>
        <v>0</v>
      </c>
      <c r="L448" s="219"/>
    </row>
    <row r="449" spans="1:12" ht="12.75">
      <c r="A449" s="1"/>
      <c r="B449" s="382" t="s">
        <v>221</v>
      </c>
      <c r="C449" s="32"/>
      <c r="D449" s="32"/>
      <c r="E449" s="32"/>
      <c r="F449" s="383">
        <f aca="true" t="shared" si="108" ref="F449:K449">+F447*F445*F444</f>
        <v>0</v>
      </c>
      <c r="G449" s="383">
        <f t="shared" si="108"/>
        <v>0</v>
      </c>
      <c r="H449" s="383">
        <f t="shared" si="108"/>
        <v>0</v>
      </c>
      <c r="I449" s="383">
        <f t="shared" si="108"/>
        <v>0</v>
      </c>
      <c r="J449" s="383">
        <f t="shared" si="108"/>
        <v>0</v>
      </c>
      <c r="K449" s="383">
        <f t="shared" si="108"/>
        <v>0</v>
      </c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3.5" customHeight="1">
      <c r="A452" s="1"/>
      <c r="B452" s="375" t="s">
        <v>224</v>
      </c>
      <c r="C452" s="376" t="s">
        <v>19</v>
      </c>
      <c r="D452" s="38"/>
      <c r="E452" s="38"/>
      <c r="F452" s="39"/>
      <c r="G452" s="1"/>
      <c r="H452" s="1"/>
      <c r="I452" s="1"/>
      <c r="J452" s="1"/>
      <c r="K452" s="1"/>
      <c r="L452" s="1"/>
    </row>
    <row r="453" spans="1:12" ht="12.75">
      <c r="A453" s="1"/>
      <c r="B453" s="32"/>
      <c r="C453" s="32"/>
      <c r="D453" s="32"/>
      <c r="E453" s="32"/>
      <c r="F453" s="144" t="s">
        <v>98</v>
      </c>
      <c r="G453" s="144" t="s">
        <v>99</v>
      </c>
      <c r="H453" s="144" t="s">
        <v>100</v>
      </c>
      <c r="I453" s="144" t="s">
        <v>101</v>
      </c>
      <c r="J453" s="144" t="s">
        <v>102</v>
      </c>
      <c r="K453" s="144" t="s">
        <v>213</v>
      </c>
      <c r="L453" s="1"/>
    </row>
    <row r="454" spans="1:12" ht="12.75">
      <c r="A454" s="1"/>
      <c r="B454" s="377" t="s">
        <v>214</v>
      </c>
      <c r="C454" s="32" t="s">
        <v>215</v>
      </c>
      <c r="D454" s="32"/>
      <c r="E454" s="32"/>
      <c r="F454" s="149">
        <v>0</v>
      </c>
      <c r="G454" s="150">
        <v>0</v>
      </c>
      <c r="H454" s="150">
        <v>0</v>
      </c>
      <c r="I454" s="150">
        <v>0</v>
      </c>
      <c r="J454" s="150">
        <v>0</v>
      </c>
      <c r="K454" s="378">
        <v>0</v>
      </c>
      <c r="L454" s="1"/>
    </row>
    <row r="455" spans="1:12" ht="12.75">
      <c r="A455" s="1"/>
      <c r="B455" s="377" t="s">
        <v>216</v>
      </c>
      <c r="C455" s="32" t="s">
        <v>217</v>
      </c>
      <c r="D455" s="32"/>
      <c r="E455" s="32"/>
      <c r="F455" s="384">
        <v>0</v>
      </c>
      <c r="G455" s="385">
        <v>0</v>
      </c>
      <c r="H455" s="385">
        <v>0</v>
      </c>
      <c r="I455" s="385">
        <v>0</v>
      </c>
      <c r="J455" s="385">
        <v>0</v>
      </c>
      <c r="K455" s="168">
        <v>0</v>
      </c>
      <c r="L455" s="1"/>
    </row>
    <row r="456" spans="1:12" ht="12.75">
      <c r="A456" s="1"/>
      <c r="B456" s="32" t="s">
        <v>218</v>
      </c>
      <c r="C456" s="32"/>
      <c r="D456" s="32"/>
      <c r="E456" s="32"/>
      <c r="F456" s="386">
        <f aca="true" t="shared" si="109" ref="F456:K457">+F426</f>
        <v>0</v>
      </c>
      <c r="G456" s="386">
        <f t="shared" si="109"/>
        <v>0</v>
      </c>
      <c r="H456" s="386">
        <f t="shared" si="109"/>
        <v>0</v>
      </c>
      <c r="I456" s="386">
        <f t="shared" si="109"/>
        <v>0</v>
      </c>
      <c r="J456" s="386">
        <f t="shared" si="109"/>
        <v>0</v>
      </c>
      <c r="K456" s="386">
        <f t="shared" si="109"/>
        <v>0</v>
      </c>
      <c r="L456" s="1"/>
    </row>
    <row r="457" spans="1:12" ht="12.75">
      <c r="A457" s="1"/>
      <c r="B457" s="32" t="s">
        <v>219</v>
      </c>
      <c r="C457" s="32"/>
      <c r="D457" s="32"/>
      <c r="E457" s="32"/>
      <c r="F457" s="386">
        <f t="shared" si="109"/>
        <v>0</v>
      </c>
      <c r="G457" s="386">
        <f t="shared" si="109"/>
        <v>0</v>
      </c>
      <c r="H457" s="386">
        <f t="shared" si="109"/>
        <v>0</v>
      </c>
      <c r="I457" s="386">
        <f t="shared" si="109"/>
        <v>0</v>
      </c>
      <c r="J457" s="386">
        <f t="shared" si="109"/>
        <v>0</v>
      </c>
      <c r="K457" s="386">
        <f t="shared" si="109"/>
        <v>0</v>
      </c>
      <c r="L457" s="1"/>
    </row>
    <row r="458" spans="1:12" ht="12.75">
      <c r="A458" s="1"/>
      <c r="B458" s="382" t="s">
        <v>220</v>
      </c>
      <c r="C458" s="32"/>
      <c r="D458" s="32"/>
      <c r="E458" s="32"/>
      <c r="F458" s="383">
        <f aca="true" t="shared" si="110" ref="F458:K458">+F456*F455*F454</f>
        <v>0</v>
      </c>
      <c r="G458" s="383">
        <f t="shared" si="110"/>
        <v>0</v>
      </c>
      <c r="H458" s="383">
        <f t="shared" si="110"/>
        <v>0</v>
      </c>
      <c r="I458" s="383">
        <f t="shared" si="110"/>
        <v>0</v>
      </c>
      <c r="J458" s="383">
        <f t="shared" si="110"/>
        <v>0</v>
      </c>
      <c r="K458" s="383">
        <f t="shared" si="110"/>
        <v>0</v>
      </c>
      <c r="L458" s="1"/>
    </row>
    <row r="459" spans="1:12" ht="12.75">
      <c r="A459" s="1"/>
      <c r="B459" s="382" t="s">
        <v>221</v>
      </c>
      <c r="C459" s="32"/>
      <c r="D459" s="32"/>
      <c r="E459" s="32"/>
      <c r="F459" s="383">
        <f aca="true" t="shared" si="111" ref="F459:K459">+F457*F455*F454</f>
        <v>0</v>
      </c>
      <c r="G459" s="383">
        <f t="shared" si="111"/>
        <v>0</v>
      </c>
      <c r="H459" s="383">
        <f t="shared" si="111"/>
        <v>0</v>
      </c>
      <c r="I459" s="383">
        <f t="shared" si="111"/>
        <v>0</v>
      </c>
      <c r="J459" s="383">
        <f t="shared" si="111"/>
        <v>0</v>
      </c>
      <c r="K459" s="383">
        <f t="shared" si="111"/>
        <v>0</v>
      </c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3.5" customHeight="1">
      <c r="A462" s="1"/>
      <c r="B462" s="375" t="s">
        <v>225</v>
      </c>
      <c r="C462" s="376" t="s">
        <v>19</v>
      </c>
      <c r="D462" s="38"/>
      <c r="E462" s="38"/>
      <c r="F462" s="39"/>
      <c r="G462" s="1"/>
      <c r="H462" s="1"/>
      <c r="I462" s="1"/>
      <c r="J462" s="1"/>
      <c r="K462" s="1"/>
      <c r="L462" s="1"/>
    </row>
    <row r="463" spans="1:12" ht="12.75">
      <c r="A463" s="1"/>
      <c r="B463" s="32"/>
      <c r="C463" s="32"/>
      <c r="D463" s="32"/>
      <c r="E463" s="32"/>
      <c r="F463" s="144" t="s">
        <v>98</v>
      </c>
      <c r="G463" s="144" t="s">
        <v>99</v>
      </c>
      <c r="H463" s="144" t="s">
        <v>100</v>
      </c>
      <c r="I463" s="144" t="s">
        <v>101</v>
      </c>
      <c r="J463" s="144" t="s">
        <v>102</v>
      </c>
      <c r="K463" s="144" t="s">
        <v>213</v>
      </c>
      <c r="L463" s="1"/>
    </row>
    <row r="464" spans="1:12" ht="12.75">
      <c r="A464" s="1"/>
      <c r="B464" s="377" t="s">
        <v>214</v>
      </c>
      <c r="C464" s="32" t="s">
        <v>215</v>
      </c>
      <c r="D464" s="32"/>
      <c r="E464" s="32"/>
      <c r="F464" s="149">
        <v>0</v>
      </c>
      <c r="G464" s="150">
        <v>0</v>
      </c>
      <c r="H464" s="150">
        <v>0</v>
      </c>
      <c r="I464" s="150">
        <v>0</v>
      </c>
      <c r="J464" s="150">
        <v>0</v>
      </c>
      <c r="K464" s="378">
        <v>0</v>
      </c>
      <c r="L464" s="1"/>
    </row>
    <row r="465" spans="1:12" ht="12.75">
      <c r="A465" s="1"/>
      <c r="B465" s="377" t="s">
        <v>216</v>
      </c>
      <c r="C465" s="32" t="s">
        <v>217</v>
      </c>
      <c r="D465" s="32"/>
      <c r="E465" s="32"/>
      <c r="F465" s="158">
        <v>0</v>
      </c>
      <c r="G465" s="311">
        <v>0</v>
      </c>
      <c r="H465" s="311">
        <v>0</v>
      </c>
      <c r="I465" s="311">
        <v>0</v>
      </c>
      <c r="J465" s="311">
        <v>0</v>
      </c>
      <c r="K465" s="159">
        <v>0</v>
      </c>
      <c r="L465" s="1"/>
    </row>
    <row r="466" spans="1:12" ht="12.75">
      <c r="A466" s="1"/>
      <c r="B466" s="32" t="s">
        <v>218</v>
      </c>
      <c r="C466" s="32"/>
      <c r="D466" s="32"/>
      <c r="E466" s="32"/>
      <c r="F466" s="193">
        <f aca="true" t="shared" si="112" ref="F466:K467">+F426</f>
        <v>0</v>
      </c>
      <c r="G466" s="193">
        <f t="shared" si="112"/>
        <v>0</v>
      </c>
      <c r="H466" s="193">
        <f t="shared" si="112"/>
        <v>0</v>
      </c>
      <c r="I466" s="193">
        <f t="shared" si="112"/>
        <v>0</v>
      </c>
      <c r="J466" s="193">
        <f t="shared" si="112"/>
        <v>0</v>
      </c>
      <c r="K466" s="193">
        <f t="shared" si="112"/>
        <v>0</v>
      </c>
      <c r="L466" s="1"/>
    </row>
    <row r="467" spans="1:12" ht="12.75">
      <c r="A467" s="1"/>
      <c r="B467" s="32" t="s">
        <v>219</v>
      </c>
      <c r="C467" s="32"/>
      <c r="D467" s="32"/>
      <c r="E467" s="32"/>
      <c r="F467" s="386">
        <f t="shared" si="112"/>
        <v>0</v>
      </c>
      <c r="G467" s="386">
        <f t="shared" si="112"/>
        <v>0</v>
      </c>
      <c r="H467" s="386">
        <f t="shared" si="112"/>
        <v>0</v>
      </c>
      <c r="I467" s="386">
        <f t="shared" si="112"/>
        <v>0</v>
      </c>
      <c r="J467" s="386">
        <f t="shared" si="112"/>
        <v>0</v>
      </c>
      <c r="K467" s="386">
        <f t="shared" si="112"/>
        <v>0</v>
      </c>
      <c r="L467" s="1"/>
    </row>
    <row r="468" spans="1:12" ht="12.75">
      <c r="A468" s="1"/>
      <c r="B468" s="382" t="s">
        <v>220</v>
      </c>
      <c r="C468" s="32"/>
      <c r="D468" s="32"/>
      <c r="E468" s="32"/>
      <c r="F468" s="383">
        <f aca="true" t="shared" si="113" ref="F468:K468">+F466*F465*F464</f>
        <v>0</v>
      </c>
      <c r="G468" s="383">
        <f t="shared" si="113"/>
        <v>0</v>
      </c>
      <c r="H468" s="383">
        <f t="shared" si="113"/>
        <v>0</v>
      </c>
      <c r="I468" s="383">
        <f t="shared" si="113"/>
        <v>0</v>
      </c>
      <c r="J468" s="383">
        <f t="shared" si="113"/>
        <v>0</v>
      </c>
      <c r="K468" s="383">
        <f t="shared" si="113"/>
        <v>0</v>
      </c>
      <c r="L468" s="1"/>
    </row>
    <row r="469" spans="1:12" ht="12.75">
      <c r="A469" s="1"/>
      <c r="B469" s="382" t="s">
        <v>221</v>
      </c>
      <c r="C469" s="32"/>
      <c r="D469" s="32"/>
      <c r="E469" s="32"/>
      <c r="F469" s="383">
        <f aca="true" t="shared" si="114" ref="F469:K469">+F467*F465*F464</f>
        <v>0</v>
      </c>
      <c r="G469" s="383">
        <f t="shared" si="114"/>
        <v>0</v>
      </c>
      <c r="H469" s="383">
        <f t="shared" si="114"/>
        <v>0</v>
      </c>
      <c r="I469" s="383">
        <f t="shared" si="114"/>
        <v>0</v>
      </c>
      <c r="J469" s="383">
        <f t="shared" si="114"/>
        <v>0</v>
      </c>
      <c r="K469" s="383">
        <f t="shared" si="114"/>
        <v>0</v>
      </c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3:12" ht="12.75">
      <c r="C475" s="1"/>
      <c r="D475" s="1"/>
      <c r="E475" s="1"/>
      <c r="F475" s="1"/>
      <c r="G475" s="1"/>
      <c r="H475" s="1"/>
      <c r="I475" s="1"/>
      <c r="J475" s="1"/>
      <c r="K475" s="387" t="str">
        <f>+C13</f>
        <v>???</v>
      </c>
      <c r="L475" s="247" t="str">
        <f>+C14</f>
        <v>???</v>
      </c>
    </row>
    <row r="476" spans="1:10" ht="12.75">
      <c r="A476" s="173" t="s">
        <v>226</v>
      </c>
      <c r="B476" s="1"/>
      <c r="C476" s="1"/>
      <c r="D476" s="1"/>
      <c r="E476" s="1"/>
      <c r="F476" s="1"/>
      <c r="G476" s="1"/>
      <c r="H476" s="1"/>
      <c r="I476" s="1"/>
      <c r="J476" s="1"/>
    </row>
    <row r="478" spans="1:12" ht="16.5" customHeight="1">
      <c r="A478" s="175" t="s">
        <v>227</v>
      </c>
      <c r="B478" s="388"/>
      <c r="C478" s="5"/>
      <c r="D478" s="1"/>
      <c r="E478" s="1"/>
      <c r="F478" s="389"/>
      <c r="G478" s="1"/>
      <c r="H478" s="1"/>
      <c r="I478" s="1"/>
      <c r="J478" s="1"/>
      <c r="K478" s="1"/>
      <c r="L478" s="1"/>
    </row>
    <row r="479" spans="2:12" ht="12.75" customHeight="1">
      <c r="B479" s="390"/>
      <c r="D479" s="1"/>
      <c r="G479" s="9"/>
      <c r="H479" s="1"/>
      <c r="I479" s="1"/>
      <c r="J479" s="1"/>
      <c r="K479" s="1"/>
      <c r="L479" s="1"/>
    </row>
    <row r="480" ht="13.5" customHeight="1">
      <c r="A480" s="391" t="s">
        <v>16</v>
      </c>
    </row>
    <row r="481" spans="2:11" ht="12.75">
      <c r="B481" s="392" t="s">
        <v>228</v>
      </c>
      <c r="E481" s="393" t="s">
        <v>229</v>
      </c>
      <c r="F481" s="394">
        <f>+D24+H24+K24</f>
        <v>0</v>
      </c>
      <c r="G481" s="395" t="s">
        <v>230</v>
      </c>
      <c r="I481" s="393" t="s">
        <v>231</v>
      </c>
      <c r="J481" s="394">
        <f>+D27+H27+K27</f>
        <v>0</v>
      </c>
      <c r="K481" s="395" t="s">
        <v>230</v>
      </c>
    </row>
    <row r="483" spans="6:8" ht="13.5" customHeight="1">
      <c r="F483" s="396" t="s">
        <v>94</v>
      </c>
      <c r="G483" s="397" t="s">
        <v>232</v>
      </c>
      <c r="H483" s="391" t="s">
        <v>233</v>
      </c>
    </row>
    <row r="484" spans="3:9" ht="12.75">
      <c r="C484" s="144" t="s">
        <v>234</v>
      </c>
      <c r="D484" s="144" t="s">
        <v>98</v>
      </c>
      <c r="E484" s="144" t="s">
        <v>99</v>
      </c>
      <c r="F484" s="144" t="s">
        <v>100</v>
      </c>
      <c r="G484" s="144" t="s">
        <v>101</v>
      </c>
      <c r="H484" s="144" t="s">
        <v>102</v>
      </c>
      <c r="I484" s="144" t="s">
        <v>103</v>
      </c>
    </row>
    <row r="485" spans="1:12" ht="12.75">
      <c r="A485" s="263">
        <v>1</v>
      </c>
      <c r="B485" s="355" t="str">
        <f aca="true" t="shared" si="115" ref="B485:B494">+B46</f>
        <v>???</v>
      </c>
      <c r="C485" s="398">
        <f aca="true" t="shared" si="116" ref="C485:C495">+D46</f>
        <v>0</v>
      </c>
      <c r="D485" s="399">
        <f aca="true" t="shared" si="117" ref="D485:D494">+F64-F123</f>
        <v>0</v>
      </c>
      <c r="E485" s="399">
        <f aca="true" t="shared" si="118" ref="E485:E494">+G64-G123</f>
        <v>0</v>
      </c>
      <c r="F485" s="399">
        <f aca="true" t="shared" si="119" ref="F485:F494">+H64-H123</f>
        <v>0</v>
      </c>
      <c r="G485" s="399">
        <f aca="true" t="shared" si="120" ref="G485:G494">+I64-I123</f>
        <v>0</v>
      </c>
      <c r="H485" s="399">
        <f aca="true" t="shared" si="121" ref="H485:H494">+J64-J123</f>
        <v>0</v>
      </c>
      <c r="I485" s="399">
        <f aca="true" t="shared" si="122" ref="I485:I494">+K64-K123</f>
        <v>0</v>
      </c>
      <c r="J485" s="400" t="s">
        <v>235</v>
      </c>
      <c r="K485" s="401"/>
      <c r="L485" s="401"/>
    </row>
    <row r="486" spans="1:12" ht="12.75">
      <c r="A486" s="263">
        <v>2</v>
      </c>
      <c r="B486" s="355" t="str">
        <f t="shared" si="115"/>
        <v>???</v>
      </c>
      <c r="C486" s="398">
        <f t="shared" si="116"/>
        <v>0</v>
      </c>
      <c r="D486" s="399">
        <f t="shared" si="117"/>
        <v>0</v>
      </c>
      <c r="E486" s="399">
        <f t="shared" si="118"/>
        <v>0</v>
      </c>
      <c r="F486" s="399">
        <f t="shared" si="119"/>
        <v>0</v>
      </c>
      <c r="G486" s="399">
        <f t="shared" si="120"/>
        <v>0</v>
      </c>
      <c r="H486" s="399">
        <f t="shared" si="121"/>
        <v>0</v>
      </c>
      <c r="I486" s="399">
        <f t="shared" si="122"/>
        <v>0</v>
      </c>
      <c r="J486" s="401"/>
      <c r="K486" s="401"/>
      <c r="L486" s="401"/>
    </row>
    <row r="487" spans="1:12" ht="12.75">
      <c r="A487" s="263">
        <v>3</v>
      </c>
      <c r="B487" s="355" t="str">
        <f t="shared" si="115"/>
        <v>???</v>
      </c>
      <c r="C487" s="398">
        <f t="shared" si="116"/>
        <v>0</v>
      </c>
      <c r="D487" s="399">
        <f t="shared" si="117"/>
        <v>0</v>
      </c>
      <c r="E487" s="399">
        <f t="shared" si="118"/>
        <v>0</v>
      </c>
      <c r="F487" s="399">
        <f t="shared" si="119"/>
        <v>0</v>
      </c>
      <c r="G487" s="399">
        <f t="shared" si="120"/>
        <v>0</v>
      </c>
      <c r="H487" s="399">
        <f t="shared" si="121"/>
        <v>0</v>
      </c>
      <c r="I487" s="399">
        <f t="shared" si="122"/>
        <v>0</v>
      </c>
      <c r="J487" s="401"/>
      <c r="K487" s="401"/>
      <c r="L487" s="401"/>
    </row>
    <row r="488" spans="1:12" ht="12.75">
      <c r="A488" s="263">
        <v>4</v>
      </c>
      <c r="B488" s="355" t="str">
        <f t="shared" si="115"/>
        <v>???</v>
      </c>
      <c r="C488" s="398">
        <f t="shared" si="116"/>
        <v>0</v>
      </c>
      <c r="D488" s="399">
        <f t="shared" si="117"/>
        <v>0</v>
      </c>
      <c r="E488" s="399">
        <f t="shared" si="118"/>
        <v>0</v>
      </c>
      <c r="F488" s="399">
        <f t="shared" si="119"/>
        <v>0</v>
      </c>
      <c r="G488" s="399">
        <f t="shared" si="120"/>
        <v>0</v>
      </c>
      <c r="H488" s="399">
        <f t="shared" si="121"/>
        <v>0</v>
      </c>
      <c r="I488" s="399">
        <f t="shared" si="122"/>
        <v>0</v>
      </c>
      <c r="J488" s="401"/>
      <c r="K488" s="401"/>
      <c r="L488" s="401"/>
    </row>
    <row r="489" spans="1:12" ht="12.75">
      <c r="A489" s="263">
        <v>5</v>
      </c>
      <c r="B489" s="355" t="str">
        <f t="shared" si="115"/>
        <v>???</v>
      </c>
      <c r="C489" s="398">
        <f t="shared" si="116"/>
        <v>0</v>
      </c>
      <c r="D489" s="399">
        <f t="shared" si="117"/>
        <v>0</v>
      </c>
      <c r="E489" s="399">
        <f t="shared" si="118"/>
        <v>0</v>
      </c>
      <c r="F489" s="399">
        <f t="shared" si="119"/>
        <v>0</v>
      </c>
      <c r="G489" s="399">
        <f t="shared" si="120"/>
        <v>0</v>
      </c>
      <c r="H489" s="399">
        <f t="shared" si="121"/>
        <v>0</v>
      </c>
      <c r="I489" s="399">
        <f t="shared" si="122"/>
        <v>0</v>
      </c>
      <c r="J489" s="401"/>
      <c r="K489" s="401"/>
      <c r="L489" s="401"/>
    </row>
    <row r="490" spans="1:12" ht="12.75">
      <c r="A490" s="263">
        <v>6</v>
      </c>
      <c r="B490" s="355" t="str">
        <f t="shared" si="115"/>
        <v>???</v>
      </c>
      <c r="C490" s="398">
        <f t="shared" si="116"/>
        <v>0</v>
      </c>
      <c r="D490" s="399">
        <f t="shared" si="117"/>
        <v>0</v>
      </c>
      <c r="E490" s="399">
        <f t="shared" si="118"/>
        <v>0</v>
      </c>
      <c r="F490" s="399">
        <f t="shared" si="119"/>
        <v>0</v>
      </c>
      <c r="G490" s="399">
        <f t="shared" si="120"/>
        <v>0</v>
      </c>
      <c r="H490" s="399">
        <f t="shared" si="121"/>
        <v>0</v>
      </c>
      <c r="I490" s="399">
        <f t="shared" si="122"/>
        <v>0</v>
      </c>
      <c r="J490" s="401"/>
      <c r="K490" s="401"/>
      <c r="L490" s="401"/>
    </row>
    <row r="491" spans="1:12" ht="12.75">
      <c r="A491" s="263">
        <v>7</v>
      </c>
      <c r="B491" s="355" t="str">
        <f t="shared" si="115"/>
        <v>???</v>
      </c>
      <c r="C491" s="398">
        <f t="shared" si="116"/>
        <v>0</v>
      </c>
      <c r="D491" s="399">
        <f t="shared" si="117"/>
        <v>0</v>
      </c>
      <c r="E491" s="399">
        <f t="shared" si="118"/>
        <v>0</v>
      </c>
      <c r="F491" s="399">
        <f t="shared" si="119"/>
        <v>0</v>
      </c>
      <c r="G491" s="399">
        <f t="shared" si="120"/>
        <v>0</v>
      </c>
      <c r="H491" s="399">
        <f t="shared" si="121"/>
        <v>0</v>
      </c>
      <c r="I491" s="399">
        <f t="shared" si="122"/>
        <v>0</v>
      </c>
      <c r="J491" s="401"/>
      <c r="K491" s="401"/>
      <c r="L491" s="401"/>
    </row>
    <row r="492" spans="1:12" ht="12.75">
      <c r="A492" s="263">
        <v>8</v>
      </c>
      <c r="B492" s="355" t="str">
        <f t="shared" si="115"/>
        <v>???</v>
      </c>
      <c r="C492" s="398">
        <f t="shared" si="116"/>
        <v>0</v>
      </c>
      <c r="D492" s="399">
        <f t="shared" si="117"/>
        <v>0</v>
      </c>
      <c r="E492" s="399">
        <f t="shared" si="118"/>
        <v>0</v>
      </c>
      <c r="F492" s="399">
        <f t="shared" si="119"/>
        <v>0</v>
      </c>
      <c r="G492" s="399">
        <f t="shared" si="120"/>
        <v>0</v>
      </c>
      <c r="H492" s="399">
        <f t="shared" si="121"/>
        <v>0</v>
      </c>
      <c r="I492" s="399">
        <f t="shared" si="122"/>
        <v>0</v>
      </c>
      <c r="J492" s="401"/>
      <c r="K492" s="401"/>
      <c r="L492" s="401"/>
    </row>
    <row r="493" spans="1:12" ht="12.75">
      <c r="A493" s="263">
        <v>9</v>
      </c>
      <c r="B493" s="355" t="str">
        <f t="shared" si="115"/>
        <v>???</v>
      </c>
      <c r="C493" s="398">
        <f t="shared" si="116"/>
        <v>0</v>
      </c>
      <c r="D493" s="399">
        <f t="shared" si="117"/>
        <v>0</v>
      </c>
      <c r="E493" s="399">
        <f t="shared" si="118"/>
        <v>0</v>
      </c>
      <c r="F493" s="399">
        <f t="shared" si="119"/>
        <v>0</v>
      </c>
      <c r="G493" s="399">
        <f t="shared" si="120"/>
        <v>0</v>
      </c>
      <c r="H493" s="399">
        <f t="shared" si="121"/>
        <v>0</v>
      </c>
      <c r="I493" s="399">
        <f t="shared" si="122"/>
        <v>0</v>
      </c>
      <c r="J493" s="401"/>
      <c r="K493" s="401"/>
      <c r="L493" s="401"/>
    </row>
    <row r="494" spans="1:12" ht="12.75">
      <c r="A494" s="263">
        <v>10</v>
      </c>
      <c r="B494" s="355" t="str">
        <f t="shared" si="115"/>
        <v>riso </v>
      </c>
      <c r="C494" s="398">
        <f t="shared" si="116"/>
        <v>0</v>
      </c>
      <c r="D494" s="399">
        <f t="shared" si="117"/>
        <v>0</v>
      </c>
      <c r="E494" s="399">
        <f t="shared" si="118"/>
        <v>0</v>
      </c>
      <c r="F494" s="399">
        <f t="shared" si="119"/>
        <v>0</v>
      </c>
      <c r="G494" s="399">
        <f t="shared" si="120"/>
        <v>0</v>
      </c>
      <c r="H494" s="399">
        <f t="shared" si="121"/>
        <v>0</v>
      </c>
      <c r="I494" s="399">
        <f t="shared" si="122"/>
        <v>0</v>
      </c>
      <c r="J494" s="401"/>
      <c r="K494" s="401"/>
      <c r="L494" s="401"/>
    </row>
    <row r="495" spans="1:12" ht="12.75">
      <c r="A495" s="263"/>
      <c r="B495" s="402" t="s">
        <v>236</v>
      </c>
      <c r="C495" s="398">
        <f t="shared" si="116"/>
        <v>0</v>
      </c>
      <c r="D495" s="399"/>
      <c r="E495" s="399"/>
      <c r="F495" s="399"/>
      <c r="G495" s="399"/>
      <c r="H495" s="399"/>
      <c r="I495" s="399"/>
      <c r="J495" s="401"/>
      <c r="K495" s="401"/>
      <c r="L495" s="401"/>
    </row>
    <row r="496" spans="2:12" ht="12.75">
      <c r="B496" s="403" t="s">
        <v>237</v>
      </c>
      <c r="C496" s="404" t="e">
        <f>+H19</f>
        <v>#VALUE!</v>
      </c>
      <c r="D496" s="405" t="s">
        <v>238</v>
      </c>
      <c r="F496" s="400" t="s">
        <v>239</v>
      </c>
      <c r="J496" s="401"/>
      <c r="K496" s="401"/>
      <c r="L496" s="401"/>
    </row>
    <row r="497" spans="1:12" ht="13.5" customHeight="1">
      <c r="A497" s="391" t="s">
        <v>16</v>
      </c>
      <c r="E497" s="391" t="s">
        <v>141</v>
      </c>
      <c r="F497" s="32"/>
      <c r="G497" s="32"/>
      <c r="H497" s="32"/>
      <c r="J497" s="401"/>
      <c r="K497" s="401"/>
      <c r="L497" s="401"/>
    </row>
    <row r="498" spans="2:12" ht="12.75">
      <c r="B498" s="142" t="s">
        <v>240</v>
      </c>
      <c r="C498" s="32"/>
      <c r="E498" s="176"/>
      <c r="F498" s="32"/>
      <c r="G498" s="32"/>
      <c r="H498" s="32"/>
      <c r="J498" s="401"/>
      <c r="K498" s="401"/>
      <c r="L498" s="401"/>
    </row>
    <row r="499" spans="2:12" ht="12.75">
      <c r="B499" s="59" t="s">
        <v>31</v>
      </c>
      <c r="C499" s="406" t="str">
        <f>+H21</f>
        <v>???</v>
      </c>
      <c r="F499" s="56" t="s">
        <v>142</v>
      </c>
      <c r="G499" s="406" t="str">
        <f>+E188</f>
        <v>???</v>
      </c>
      <c r="H499" s="56"/>
      <c r="J499" s="400" t="s">
        <v>241</v>
      </c>
      <c r="K499" s="401"/>
      <c r="L499" s="401"/>
    </row>
    <row r="500" spans="2:12" ht="12.75">
      <c r="B500" s="61" t="s">
        <v>32</v>
      </c>
      <c r="C500" s="406" t="str">
        <f>+K21</f>
        <v>???</v>
      </c>
      <c r="F500" s="56" t="s">
        <v>144</v>
      </c>
      <c r="G500" s="406" t="str">
        <f>+E189</f>
        <v>???</v>
      </c>
      <c r="H500" s="56"/>
      <c r="J500" s="400" t="s">
        <v>241</v>
      </c>
      <c r="K500" s="401"/>
      <c r="L500" s="401"/>
    </row>
    <row r="501" spans="1:12" ht="12.75">
      <c r="A501" s="1"/>
      <c r="B501" s="43"/>
      <c r="C501" s="1"/>
      <c r="J501" s="401"/>
      <c r="K501" s="401"/>
      <c r="L501" s="401"/>
    </row>
    <row r="502" spans="1:12" ht="13.5" customHeight="1">
      <c r="A502" s="391" t="s">
        <v>141</v>
      </c>
      <c r="J502" s="401"/>
      <c r="K502" s="401"/>
      <c r="L502" s="401"/>
    </row>
    <row r="503" spans="1:12" ht="12.75">
      <c r="A503" s="43"/>
      <c r="C503" s="32"/>
      <c r="D503" s="144" t="s">
        <v>98</v>
      </c>
      <c r="E503" s="144" t="s">
        <v>99</v>
      </c>
      <c r="F503" s="144" t="s">
        <v>100</v>
      </c>
      <c r="G503" s="144" t="s">
        <v>101</v>
      </c>
      <c r="H503" s="144" t="s">
        <v>102</v>
      </c>
      <c r="I503" s="144" t="s">
        <v>103</v>
      </c>
      <c r="J503" s="401"/>
      <c r="K503" s="401"/>
      <c r="L503" s="78"/>
    </row>
    <row r="504" spans="1:12" ht="12.75">
      <c r="A504" s="1"/>
      <c r="B504" s="237" t="s">
        <v>242</v>
      </c>
      <c r="C504" s="216"/>
      <c r="D504" s="407" t="e">
        <f aca="true" t="shared" si="123" ref="D504:I504">+F193</f>
        <v>#VALUE!</v>
      </c>
      <c r="E504" s="407" t="e">
        <f t="shared" si="123"/>
        <v>#VALUE!</v>
      </c>
      <c r="F504" s="407" t="e">
        <f t="shared" si="123"/>
        <v>#VALUE!</v>
      </c>
      <c r="G504" s="407" t="e">
        <f t="shared" si="123"/>
        <v>#VALUE!</v>
      </c>
      <c r="H504" s="407" t="e">
        <f t="shared" si="123"/>
        <v>#VALUE!</v>
      </c>
      <c r="I504" s="407" t="e">
        <f t="shared" si="123"/>
        <v>#VALUE!</v>
      </c>
      <c r="J504" s="400" t="s">
        <v>239</v>
      </c>
      <c r="K504" s="401"/>
      <c r="L504" s="401"/>
    </row>
    <row r="505" spans="1:12" ht="12.75">
      <c r="A505" s="1"/>
      <c r="B505" s="408" t="s">
        <v>243</v>
      </c>
      <c r="D505" s="409" t="e">
        <f aca="true" t="shared" si="124" ref="D505:I505">+F192-F179</f>
        <v>#VALUE!</v>
      </c>
      <c r="E505" s="409" t="e">
        <f t="shared" si="124"/>
        <v>#VALUE!</v>
      </c>
      <c r="F505" s="409" t="e">
        <f t="shared" si="124"/>
        <v>#VALUE!</v>
      </c>
      <c r="G505" s="409" t="e">
        <f t="shared" si="124"/>
        <v>#VALUE!</v>
      </c>
      <c r="H505" s="409" t="e">
        <f t="shared" si="124"/>
        <v>#VALUE!</v>
      </c>
      <c r="I505" s="409" t="e">
        <f t="shared" si="124"/>
        <v>#VALUE!</v>
      </c>
      <c r="J505" s="400" t="s">
        <v>239</v>
      </c>
      <c r="K505" s="401"/>
      <c r="L505" s="401"/>
    </row>
    <row r="506" spans="1:12" ht="9" customHeight="1">
      <c r="A506" s="1"/>
      <c r="J506" s="401"/>
      <c r="K506" s="401"/>
      <c r="L506" s="401"/>
    </row>
    <row r="507" spans="2:12" ht="12.75">
      <c r="B507" s="32" t="s">
        <v>147</v>
      </c>
      <c r="C507" s="32"/>
      <c r="D507" s="410">
        <f>+F194-30</f>
        <v>-30</v>
      </c>
      <c r="E507" s="410">
        <f>+G194-31</f>
        <v>-31</v>
      </c>
      <c r="F507" s="410">
        <f>+H194-30</f>
        <v>-30</v>
      </c>
      <c r="G507" s="410">
        <f>+I194-31</f>
        <v>-31</v>
      </c>
      <c r="H507" s="410">
        <f>+J194-31</f>
        <v>-31</v>
      </c>
      <c r="I507" s="410">
        <f>+K194-30</f>
        <v>-30</v>
      </c>
      <c r="J507" s="400" t="s">
        <v>235</v>
      </c>
      <c r="K507" s="401"/>
      <c r="L507" s="401"/>
    </row>
    <row r="509" ht="13.5" customHeight="1">
      <c r="A509" s="391" t="s">
        <v>160</v>
      </c>
    </row>
    <row r="510" spans="2:11" ht="12.75">
      <c r="B510" s="392" t="s">
        <v>244</v>
      </c>
      <c r="E510" s="393" t="s">
        <v>229</v>
      </c>
      <c r="F510" s="394">
        <f>+F241+I241+L241</f>
        <v>0</v>
      </c>
      <c r="G510" s="395" t="s">
        <v>230</v>
      </c>
      <c r="I510" s="393" t="s">
        <v>231</v>
      </c>
      <c r="J510" s="394">
        <f>+F242+I242+L242</f>
        <v>0</v>
      </c>
      <c r="K510" s="395" t="s">
        <v>230</v>
      </c>
    </row>
    <row r="511" spans="2:3" ht="12.75">
      <c r="B511" s="142" t="s">
        <v>195</v>
      </c>
      <c r="C511" s="392"/>
    </row>
    <row r="512" spans="2:11" ht="12.75">
      <c r="B512" s="411" t="s">
        <v>245</v>
      </c>
      <c r="C512" s="41"/>
      <c r="D512" s="59" t="s">
        <v>196</v>
      </c>
      <c r="E512" s="412">
        <f>+D24</f>
        <v>0</v>
      </c>
      <c r="F512" s="54"/>
      <c r="G512" s="59" t="s">
        <v>197</v>
      </c>
      <c r="H512" s="412">
        <f>+H24</f>
        <v>0</v>
      </c>
      <c r="I512" s="401"/>
      <c r="J512" s="59" t="s">
        <v>198</v>
      </c>
      <c r="K512" s="412">
        <f>+K24</f>
        <v>0</v>
      </c>
    </row>
    <row r="513" spans="1:11" ht="12.75">
      <c r="A513" s="348"/>
      <c r="B513" s="411" t="s">
        <v>246</v>
      </c>
      <c r="E513" s="413">
        <f>+F241</f>
        <v>0</v>
      </c>
      <c r="H513" s="413">
        <f>+I241</f>
        <v>0</v>
      </c>
      <c r="K513" s="413">
        <f>+L241</f>
        <v>0</v>
      </c>
    </row>
    <row r="514" spans="1:11" ht="12.75">
      <c r="A514" s="34"/>
      <c r="B514" s="351" t="s">
        <v>200</v>
      </c>
      <c r="C514" s="73"/>
      <c r="D514" s="41"/>
      <c r="E514" s="414"/>
      <c r="F514" s="58"/>
      <c r="G514" s="41"/>
      <c r="H514" s="414"/>
      <c r="I514" s="41"/>
      <c r="J514" s="400" t="s">
        <v>239</v>
      </c>
      <c r="K514" s="415"/>
    </row>
    <row r="515" spans="2:11" ht="12.75">
      <c r="B515" s="411" t="s">
        <v>245</v>
      </c>
      <c r="C515" s="73"/>
      <c r="D515" s="59" t="s">
        <v>196</v>
      </c>
      <c r="E515" s="412">
        <f>+D27</f>
        <v>0</v>
      </c>
      <c r="F515" s="41"/>
      <c r="G515" s="59" t="s">
        <v>197</v>
      </c>
      <c r="H515" s="412">
        <f>+H27</f>
        <v>0</v>
      </c>
      <c r="I515" s="41"/>
      <c r="J515" s="59" t="s">
        <v>198</v>
      </c>
      <c r="K515" s="412">
        <f>+K27</f>
        <v>0</v>
      </c>
    </row>
    <row r="516" spans="1:11" ht="12.75">
      <c r="A516" s="348"/>
      <c r="B516" s="411" t="s">
        <v>246</v>
      </c>
      <c r="D516" s="41"/>
      <c r="E516" s="413">
        <f>+F242</f>
        <v>0</v>
      </c>
      <c r="F516" s="59"/>
      <c r="H516" s="413">
        <f>+I242</f>
        <v>0</v>
      </c>
      <c r="I516" s="59"/>
      <c r="K516" s="413">
        <f>+L242</f>
        <v>0</v>
      </c>
    </row>
    <row r="517" spans="1:10" ht="6" customHeight="1">
      <c r="A517" s="263"/>
      <c r="J517" s="400"/>
    </row>
    <row r="518" spans="1:8" ht="13.5" customHeight="1">
      <c r="A518" s="391" t="s">
        <v>168</v>
      </c>
      <c r="H518" s="416" t="s">
        <v>247</v>
      </c>
    </row>
    <row r="519" spans="2:9" ht="12.75">
      <c r="B519" s="417"/>
      <c r="C519" s="418" t="s">
        <v>248</v>
      </c>
      <c r="D519" s="419" t="s">
        <v>249</v>
      </c>
      <c r="G519" s="420" t="s">
        <v>83</v>
      </c>
      <c r="H519" s="420" t="s">
        <v>84</v>
      </c>
      <c r="I519" s="420" t="s">
        <v>85</v>
      </c>
    </row>
    <row r="520" spans="1:10" ht="12.75">
      <c r="A520" s="141">
        <v>1</v>
      </c>
      <c r="B520" s="355" t="str">
        <f aca="true" t="shared" si="125" ref="B520:C529">+B46</f>
        <v>???</v>
      </c>
      <c r="C520" s="421" t="str">
        <f t="shared" si="125"/>
        <v>???</v>
      </c>
      <c r="D520" s="421" t="str">
        <f aca="true" t="shared" si="126" ref="D520:D529">+H254</f>
        <v>???</v>
      </c>
      <c r="E520" s="400" t="s">
        <v>250</v>
      </c>
      <c r="G520" s="394">
        <f aca="true" t="shared" si="127" ref="G520:G529">+(I254-D254)/D254*100</f>
        <v>0</v>
      </c>
      <c r="H520" s="394">
        <f aca="true" t="shared" si="128" ref="H520:H529">+(J254-E254)/E254*100</f>
        <v>0</v>
      </c>
      <c r="I520" s="394" t="e">
        <f aca="true" t="shared" si="129" ref="I520:I529">+(K254-F254)/F254*100</f>
        <v>#VALUE!</v>
      </c>
      <c r="J520" s="400" t="s">
        <v>251</v>
      </c>
    </row>
    <row r="521" spans="1:9" ht="12.75">
      <c r="A521" s="141">
        <v>2</v>
      </c>
      <c r="B521" s="355" t="str">
        <f t="shared" si="125"/>
        <v>???</v>
      </c>
      <c r="C521" s="421" t="str">
        <f t="shared" si="125"/>
        <v>???</v>
      </c>
      <c r="D521" s="421" t="str">
        <f t="shared" si="126"/>
        <v>???</v>
      </c>
      <c r="G521" s="394">
        <f t="shared" si="127"/>
        <v>0</v>
      </c>
      <c r="H521" s="394">
        <f t="shared" si="128"/>
        <v>0</v>
      </c>
      <c r="I521" s="394" t="e">
        <f t="shared" si="129"/>
        <v>#VALUE!</v>
      </c>
    </row>
    <row r="522" spans="1:9" ht="12.75">
      <c r="A522" s="141">
        <v>3</v>
      </c>
      <c r="B522" s="355" t="str">
        <f t="shared" si="125"/>
        <v>???</v>
      </c>
      <c r="C522" s="421" t="str">
        <f t="shared" si="125"/>
        <v>???</v>
      </c>
      <c r="D522" s="421" t="str">
        <f t="shared" si="126"/>
        <v>???</v>
      </c>
      <c r="G522" s="394">
        <f t="shared" si="127"/>
        <v>0</v>
      </c>
      <c r="H522" s="394">
        <f t="shared" si="128"/>
        <v>0</v>
      </c>
      <c r="I522" s="394" t="e">
        <f t="shared" si="129"/>
        <v>#VALUE!</v>
      </c>
    </row>
    <row r="523" spans="1:9" ht="12.75">
      <c r="A523" s="141">
        <v>4</v>
      </c>
      <c r="B523" s="355" t="str">
        <f t="shared" si="125"/>
        <v>???</v>
      </c>
      <c r="C523" s="421" t="str">
        <f t="shared" si="125"/>
        <v>???</v>
      </c>
      <c r="D523" s="421" t="str">
        <f t="shared" si="126"/>
        <v>???</v>
      </c>
      <c r="G523" s="394">
        <f t="shared" si="127"/>
        <v>0</v>
      </c>
      <c r="H523" s="394">
        <f t="shared" si="128"/>
        <v>0</v>
      </c>
      <c r="I523" s="394" t="e">
        <f t="shared" si="129"/>
        <v>#VALUE!</v>
      </c>
    </row>
    <row r="524" spans="1:9" ht="12.75">
      <c r="A524" s="141">
        <v>5</v>
      </c>
      <c r="B524" s="355" t="str">
        <f t="shared" si="125"/>
        <v>???</v>
      </c>
      <c r="C524" s="421" t="str">
        <f t="shared" si="125"/>
        <v>???</v>
      </c>
      <c r="D524" s="421" t="str">
        <f t="shared" si="126"/>
        <v>???</v>
      </c>
      <c r="G524" s="394">
        <f t="shared" si="127"/>
        <v>0</v>
      </c>
      <c r="H524" s="394">
        <f t="shared" si="128"/>
        <v>0</v>
      </c>
      <c r="I524" s="394" t="e">
        <f t="shared" si="129"/>
        <v>#VALUE!</v>
      </c>
    </row>
    <row r="525" spans="1:9" ht="12.75">
      <c r="A525" s="141">
        <v>6</v>
      </c>
      <c r="B525" s="355" t="str">
        <f t="shared" si="125"/>
        <v>???</v>
      </c>
      <c r="C525" s="421" t="str">
        <f t="shared" si="125"/>
        <v>???</v>
      </c>
      <c r="D525" s="421" t="str">
        <f t="shared" si="126"/>
        <v>???</v>
      </c>
      <c r="G525" s="394">
        <f t="shared" si="127"/>
        <v>0</v>
      </c>
      <c r="H525" s="394">
        <f t="shared" si="128"/>
        <v>0</v>
      </c>
      <c r="I525" s="394" t="e">
        <f t="shared" si="129"/>
        <v>#VALUE!</v>
      </c>
    </row>
    <row r="526" spans="1:9" ht="12.75">
      <c r="A526" s="141">
        <v>7</v>
      </c>
      <c r="B526" s="355" t="str">
        <f t="shared" si="125"/>
        <v>???</v>
      </c>
      <c r="C526" s="421" t="str">
        <f t="shared" si="125"/>
        <v>???</v>
      </c>
      <c r="D526" s="421" t="str">
        <f t="shared" si="126"/>
        <v>???</v>
      </c>
      <c r="G526" s="394">
        <f t="shared" si="127"/>
        <v>0</v>
      </c>
      <c r="H526" s="394">
        <f t="shared" si="128"/>
        <v>0</v>
      </c>
      <c r="I526" s="394" t="e">
        <f t="shared" si="129"/>
        <v>#VALUE!</v>
      </c>
    </row>
    <row r="527" spans="1:9" ht="12.75">
      <c r="A527" s="141">
        <v>8</v>
      </c>
      <c r="B527" s="355" t="str">
        <f t="shared" si="125"/>
        <v>???</v>
      </c>
      <c r="C527" s="421" t="str">
        <f t="shared" si="125"/>
        <v>???</v>
      </c>
      <c r="D527" s="421" t="str">
        <f t="shared" si="126"/>
        <v>???</v>
      </c>
      <c r="G527" s="394">
        <f t="shared" si="127"/>
        <v>0</v>
      </c>
      <c r="H527" s="394">
        <f t="shared" si="128"/>
        <v>0</v>
      </c>
      <c r="I527" s="394" t="e">
        <f t="shared" si="129"/>
        <v>#VALUE!</v>
      </c>
    </row>
    <row r="528" spans="1:9" ht="12.75">
      <c r="A528" s="314">
        <v>9</v>
      </c>
      <c r="B528" s="355" t="str">
        <f t="shared" si="125"/>
        <v>???</v>
      </c>
      <c r="C528" s="421" t="str">
        <f t="shared" si="125"/>
        <v>???</v>
      </c>
      <c r="D528" s="421" t="str">
        <f t="shared" si="126"/>
        <v>???</v>
      </c>
      <c r="G528" s="394">
        <f t="shared" si="127"/>
        <v>0</v>
      </c>
      <c r="H528" s="394">
        <f t="shared" si="128"/>
        <v>0</v>
      </c>
      <c r="I528" s="394" t="e">
        <f t="shared" si="129"/>
        <v>#VALUE!</v>
      </c>
    </row>
    <row r="529" spans="1:9" ht="12.75">
      <c r="A529" s="314">
        <v>10</v>
      </c>
      <c r="B529" s="355" t="str">
        <f t="shared" si="125"/>
        <v>riso </v>
      </c>
      <c r="C529" s="421" t="str">
        <f t="shared" si="125"/>
        <v>somm. perm.</v>
      </c>
      <c r="D529" s="421" t="str">
        <f t="shared" si="126"/>
        <v>somm. perm.</v>
      </c>
      <c r="G529" s="394">
        <f t="shared" si="127"/>
        <v>0</v>
      </c>
      <c r="H529" s="394">
        <f t="shared" si="128"/>
        <v>0</v>
      </c>
      <c r="I529" s="394" t="e">
        <f t="shared" si="129"/>
        <v>#VALUE!</v>
      </c>
    </row>
    <row r="530" ht="6" customHeight="1">
      <c r="A530" s="263"/>
    </row>
    <row r="531" ht="13.5" customHeight="1">
      <c r="A531" s="391" t="s">
        <v>252</v>
      </c>
    </row>
    <row r="532" spans="1:12" ht="12.75">
      <c r="A532" s="263"/>
      <c r="B532" s="237"/>
      <c r="C532" s="32"/>
      <c r="D532" s="144" t="s">
        <v>98</v>
      </c>
      <c r="E532" s="144" t="s">
        <v>99</v>
      </c>
      <c r="F532" s="144" t="s">
        <v>100</v>
      </c>
      <c r="G532" s="144" t="s">
        <v>101</v>
      </c>
      <c r="H532" s="144" t="s">
        <v>102</v>
      </c>
      <c r="I532" s="144" t="s">
        <v>103</v>
      </c>
      <c r="J532" s="401"/>
      <c r="K532" s="401"/>
      <c r="L532" s="78"/>
    </row>
    <row r="533" spans="2:12" ht="12.75">
      <c r="B533" s="408" t="s">
        <v>243</v>
      </c>
      <c r="C533" s="422"/>
      <c r="D533" s="423" t="e">
        <f aca="true" t="shared" si="130" ref="D533:I533">+F314-F301</f>
        <v>#VALUE!</v>
      </c>
      <c r="E533" s="423" t="e">
        <f t="shared" si="130"/>
        <v>#VALUE!</v>
      </c>
      <c r="F533" s="423" t="e">
        <f t="shared" si="130"/>
        <v>#VALUE!</v>
      </c>
      <c r="G533" s="423" t="e">
        <f t="shared" si="130"/>
        <v>#VALUE!</v>
      </c>
      <c r="H533" s="423" t="e">
        <f t="shared" si="130"/>
        <v>#VALUE!</v>
      </c>
      <c r="I533" s="423" t="e">
        <f t="shared" si="130"/>
        <v>#VALUE!</v>
      </c>
      <c r="J533" s="400" t="s">
        <v>239</v>
      </c>
      <c r="K533" s="401"/>
      <c r="L533" s="401"/>
    </row>
    <row r="534" spans="2:10" ht="12.75">
      <c r="B534" s="424" t="s">
        <v>253</v>
      </c>
      <c r="D534" s="425" t="e">
        <f aca="true" t="shared" si="131" ref="D534:I534">+(F314-F192)/F192*100</f>
        <v>#VALUE!</v>
      </c>
      <c r="E534" s="425" t="e">
        <f t="shared" si="131"/>
        <v>#VALUE!</v>
      </c>
      <c r="F534" s="425" t="e">
        <f t="shared" si="131"/>
        <v>#VALUE!</v>
      </c>
      <c r="G534" s="425" t="e">
        <f t="shared" si="131"/>
        <v>#VALUE!</v>
      </c>
      <c r="H534" s="425" t="e">
        <f t="shared" si="131"/>
        <v>#VALUE!</v>
      </c>
      <c r="I534" s="425" t="e">
        <f t="shared" si="131"/>
        <v>#VALUE!</v>
      </c>
      <c r="J534" s="400" t="s">
        <v>235</v>
      </c>
    </row>
    <row r="537" spans="11:12" ht="12.75">
      <c r="K537" s="402" t="str">
        <f>+C13</f>
        <v>???</v>
      </c>
      <c r="L537" s="426" t="str">
        <f>+C14</f>
        <v>???</v>
      </c>
    </row>
    <row r="538" ht="12.75">
      <c r="A538" s="173" t="s">
        <v>254</v>
      </c>
    </row>
    <row r="539" ht="15" customHeight="1">
      <c r="A539" s="427" t="s">
        <v>255</v>
      </c>
    </row>
    <row r="542" spans="1:8" ht="14.25" customHeight="1">
      <c r="A542" s="428" t="s">
        <v>256</v>
      </c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9" ht="12.75">
      <c r="A544" s="43"/>
      <c r="B544" s="43"/>
      <c r="D544" s="144" t="s">
        <v>98</v>
      </c>
      <c r="E544" s="144" t="s">
        <v>99</v>
      </c>
      <c r="F544" s="144" t="s">
        <v>100</v>
      </c>
      <c r="G544" s="144" t="s">
        <v>101</v>
      </c>
      <c r="H544" s="144" t="s">
        <v>102</v>
      </c>
      <c r="I544" s="144" t="s">
        <v>103</v>
      </c>
    </row>
    <row r="545" spans="3:9" ht="12.75">
      <c r="C545" s="429" t="s">
        <v>257</v>
      </c>
      <c r="D545" s="430">
        <v>0</v>
      </c>
      <c r="E545" s="431">
        <v>0</v>
      </c>
      <c r="F545" s="431">
        <v>0</v>
      </c>
      <c r="G545" s="431">
        <v>0</v>
      </c>
      <c r="H545" s="432">
        <v>0</v>
      </c>
      <c r="I545" s="433"/>
    </row>
    <row r="546" spans="3:9" ht="12.75">
      <c r="C546" s="429" t="s">
        <v>258</v>
      </c>
      <c r="D546" s="434">
        <v>0</v>
      </c>
      <c r="E546" s="435">
        <v>0</v>
      </c>
      <c r="F546" s="435">
        <v>0</v>
      </c>
      <c r="G546" s="435">
        <v>0</v>
      </c>
      <c r="H546" s="436">
        <v>0</v>
      </c>
      <c r="I546" s="433"/>
    </row>
    <row r="547" spans="1:9" ht="12.75">
      <c r="A547" s="43"/>
      <c r="B547" s="43"/>
      <c r="C547" s="437"/>
      <c r="D547" s="433"/>
      <c r="E547" s="433"/>
      <c r="F547" s="433"/>
      <c r="G547" s="433"/>
      <c r="H547" s="433"/>
      <c r="I547" s="433"/>
    </row>
    <row r="548" spans="2:9" ht="12.75">
      <c r="B548" s="353"/>
      <c r="C548" s="438" t="s">
        <v>259</v>
      </c>
      <c r="D548" s="439">
        <f>+D545+((D546-D545)*(K36-1000)/2000)</f>
        <v>0</v>
      </c>
      <c r="E548" s="439">
        <f>+E545+((E546-E545)*(K36-1000)/2000)</f>
        <v>0</v>
      </c>
      <c r="F548" s="439">
        <f>+F545+((F546-F545)*(K36-1000)/2000)</f>
        <v>0</v>
      </c>
      <c r="G548" s="439">
        <f>+G545+((G546-G545)*(K36-1000)/2000)</f>
        <v>0</v>
      </c>
      <c r="H548" s="440">
        <f>+H545+((H546-H545)*(K36-1000)/2000)</f>
        <v>0</v>
      </c>
      <c r="I548" s="52">
        <f>+H548-(G548-H548)</f>
        <v>0</v>
      </c>
    </row>
    <row r="549" spans="1:9" ht="12.75">
      <c r="A549" s="1"/>
      <c r="B549" s="1"/>
      <c r="C549" s="441"/>
      <c r="D549" s="441"/>
      <c r="E549" s="441"/>
      <c r="F549" s="441"/>
      <c r="G549" s="441"/>
      <c r="H549" s="441"/>
      <c r="I549" s="442" t="s">
        <v>260</v>
      </c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4.25" customHeight="1">
      <c r="A551" s="428" t="s">
        <v>261</v>
      </c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9" ht="12.75">
      <c r="A553" s="43"/>
      <c r="B553" s="43"/>
      <c r="D553" s="144" t="s">
        <v>98</v>
      </c>
      <c r="E553" s="144" t="s">
        <v>99</v>
      </c>
      <c r="F553" s="144" t="s">
        <v>100</v>
      </c>
      <c r="G553" s="144" t="s">
        <v>101</v>
      </c>
      <c r="H553" s="144" t="s">
        <v>102</v>
      </c>
      <c r="I553" s="144" t="s">
        <v>103</v>
      </c>
    </row>
    <row r="554" spans="2:9" ht="12.75">
      <c r="B554" s="43"/>
      <c r="C554" s="429" t="s">
        <v>257</v>
      </c>
      <c r="D554" s="430">
        <v>0</v>
      </c>
      <c r="E554" s="431">
        <v>0</v>
      </c>
      <c r="F554" s="431">
        <v>0</v>
      </c>
      <c r="G554" s="431">
        <v>0</v>
      </c>
      <c r="H554" s="432">
        <v>0</v>
      </c>
      <c r="I554" s="433"/>
    </row>
    <row r="555" spans="2:9" ht="12.75">
      <c r="B555" s="43"/>
      <c r="C555" s="429" t="s">
        <v>258</v>
      </c>
      <c r="D555" s="434">
        <v>0</v>
      </c>
      <c r="E555" s="435">
        <v>0</v>
      </c>
      <c r="F555" s="435">
        <v>0</v>
      </c>
      <c r="G555" s="435">
        <v>0</v>
      </c>
      <c r="H555" s="436">
        <v>0</v>
      </c>
      <c r="I555" s="433"/>
    </row>
    <row r="556" spans="2:9" ht="12.75">
      <c r="B556" s="43"/>
      <c r="C556" s="429"/>
      <c r="D556" s="433"/>
      <c r="E556" s="433"/>
      <c r="F556" s="433"/>
      <c r="G556" s="433"/>
      <c r="H556" s="433"/>
      <c r="I556" s="433"/>
    </row>
    <row r="557" spans="2:9" ht="12.75">
      <c r="B557" s="353"/>
      <c r="C557" s="443" t="s">
        <v>262</v>
      </c>
      <c r="D557" s="439">
        <f>+D554+((D555-D554)*(K36-1000)/2000)</f>
        <v>0</v>
      </c>
      <c r="E557" s="439">
        <f>+E554+((E555-E554)*(K36-1000)/2000)</f>
        <v>0</v>
      </c>
      <c r="F557" s="439">
        <f>+F554+((F555-F554)*(K36-1000)/2000)</f>
        <v>0</v>
      </c>
      <c r="G557" s="439">
        <f>+G554+((G555-G554)*(K36-1000)/2000)</f>
        <v>0</v>
      </c>
      <c r="H557" s="439">
        <f>+H554+((H555-H554)*(K36-1000)/2000)</f>
        <v>0</v>
      </c>
      <c r="I557" s="52">
        <f>+H557-(G557-H557)</f>
        <v>0</v>
      </c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442" t="s">
        <v>260</v>
      </c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1" spans="1:12" ht="12.75" customHeight="1">
      <c r="A561" s="118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21"/>
    </row>
    <row r="562" spans="1:12" ht="12.75" customHeight="1">
      <c r="A562" s="444" t="s">
        <v>263</v>
      </c>
      <c r="B562" s="354"/>
      <c r="C562" s="354"/>
      <c r="D562" s="354"/>
      <c r="E562" s="354"/>
      <c r="F562" s="354"/>
      <c r="G562" s="354"/>
      <c r="H562" s="354"/>
      <c r="I562" s="127"/>
      <c r="J562" s="127"/>
      <c r="K562" s="127"/>
      <c r="L562" s="129"/>
    </row>
    <row r="563" spans="1:12" ht="12.75" customHeight="1">
      <c r="A563" s="91"/>
      <c r="B563" s="353"/>
      <c r="C563" s="445"/>
      <c r="D563" s="353"/>
      <c r="E563" s="353"/>
      <c r="F563" s="446"/>
      <c r="G563" s="353"/>
      <c r="H563" s="353"/>
      <c r="I563" s="353"/>
      <c r="J563" s="127"/>
      <c r="K563" s="127"/>
      <c r="L563" s="129"/>
    </row>
    <row r="564" spans="1:12" ht="12.75" customHeight="1">
      <c r="A564" s="91"/>
      <c r="B564" s="447" t="s">
        <v>264</v>
      </c>
      <c r="C564" s="127"/>
      <c r="D564" s="127"/>
      <c r="E564" s="127"/>
      <c r="F564" s="127"/>
      <c r="G564" s="127"/>
      <c r="H564" s="448">
        <f>+D55</f>
        <v>0</v>
      </c>
      <c r="I564" s="445" t="s">
        <v>265</v>
      </c>
      <c r="J564" s="449" t="s">
        <v>266</v>
      </c>
      <c r="K564" s="127"/>
      <c r="L564" s="129"/>
    </row>
    <row r="565" spans="1:12" ht="12.75" customHeight="1">
      <c r="A565" s="450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9"/>
    </row>
    <row r="566" spans="1:12" ht="12.75" customHeight="1">
      <c r="A566" s="91"/>
      <c r="B566" s="447" t="s">
        <v>267</v>
      </c>
      <c r="C566" s="127"/>
      <c r="D566" s="127"/>
      <c r="E566" s="127"/>
      <c r="F566" s="446"/>
      <c r="G566" s="353"/>
      <c r="H566" s="353"/>
      <c r="I566" s="353"/>
      <c r="J566" s="127"/>
      <c r="K566" s="127"/>
      <c r="L566" s="129"/>
    </row>
    <row r="567" spans="1:12" ht="12.75" customHeight="1">
      <c r="A567" s="91"/>
      <c r="B567" s="127"/>
      <c r="C567" s="127"/>
      <c r="D567" s="451" t="s">
        <v>98</v>
      </c>
      <c r="E567" s="451" t="s">
        <v>99</v>
      </c>
      <c r="F567" s="451" t="s">
        <v>100</v>
      </c>
      <c r="G567" s="451" t="s">
        <v>101</v>
      </c>
      <c r="H567" s="451" t="s">
        <v>102</v>
      </c>
      <c r="I567" s="127"/>
      <c r="J567" s="127"/>
      <c r="K567" s="127"/>
      <c r="L567" s="129"/>
    </row>
    <row r="568" spans="1:12" ht="12.75" customHeight="1">
      <c r="A568" s="450"/>
      <c r="B568" s="445"/>
      <c r="C568" s="452" t="s">
        <v>268</v>
      </c>
      <c r="D568" s="453" t="e">
        <f>+D546/D545</f>
        <v>#DIV/0!</v>
      </c>
      <c r="E568" s="453" t="e">
        <f>+E546/E545</f>
        <v>#DIV/0!</v>
      </c>
      <c r="F568" s="453" t="e">
        <f>+F546/F545</f>
        <v>#DIV/0!</v>
      </c>
      <c r="G568" s="453" t="e">
        <f>+G546/G545</f>
        <v>#DIV/0!</v>
      </c>
      <c r="H568" s="453" t="e">
        <f>+H546/H545</f>
        <v>#DIV/0!</v>
      </c>
      <c r="I568" s="353"/>
      <c r="J568" s="449" t="s">
        <v>269</v>
      </c>
      <c r="K568" s="127"/>
      <c r="L568" s="129"/>
    </row>
    <row r="569" spans="1:12" ht="12.75" customHeight="1">
      <c r="A569" s="91"/>
      <c r="B569" s="445"/>
      <c r="C569" s="353"/>
      <c r="D569" s="353"/>
      <c r="E569" s="353"/>
      <c r="F569" s="446"/>
      <c r="G569" s="353"/>
      <c r="H569" s="353"/>
      <c r="I569" s="353"/>
      <c r="J569" s="127"/>
      <c r="K569" s="127"/>
      <c r="L569" s="129"/>
    </row>
    <row r="570" spans="1:12" ht="12.75" customHeight="1">
      <c r="A570" s="91"/>
      <c r="B570" s="447" t="s">
        <v>270</v>
      </c>
      <c r="C570" s="353"/>
      <c r="D570" s="127"/>
      <c r="E570" s="127"/>
      <c r="F570" s="446"/>
      <c r="G570" s="353"/>
      <c r="H570" s="353"/>
      <c r="I570" s="353"/>
      <c r="J570" s="127"/>
      <c r="K570" s="127"/>
      <c r="L570" s="129"/>
    </row>
    <row r="571" spans="1:12" ht="12.75" customHeight="1">
      <c r="A571" s="450"/>
      <c r="B571" s="127"/>
      <c r="C571" s="127"/>
      <c r="D571" s="451" t="s">
        <v>98</v>
      </c>
      <c r="E571" s="451" t="s">
        <v>99</v>
      </c>
      <c r="F571" s="451" t="s">
        <v>100</v>
      </c>
      <c r="G571" s="451" t="s">
        <v>101</v>
      </c>
      <c r="H571" s="451" t="s">
        <v>102</v>
      </c>
      <c r="I571" s="127"/>
      <c r="J571" s="127"/>
      <c r="K571" s="127"/>
      <c r="L571" s="129"/>
    </row>
    <row r="572" spans="1:12" ht="12.75" customHeight="1">
      <c r="A572" s="91"/>
      <c r="B572" s="445"/>
      <c r="C572" s="452" t="s">
        <v>268</v>
      </c>
      <c r="D572" s="453" t="e">
        <f>+D555/D554</f>
        <v>#DIV/0!</v>
      </c>
      <c r="E572" s="453" t="e">
        <f>+E555/E554</f>
        <v>#DIV/0!</v>
      </c>
      <c r="F572" s="453" t="e">
        <f>+F555/F554</f>
        <v>#DIV/0!</v>
      </c>
      <c r="G572" s="453" t="e">
        <f>+G555/G554</f>
        <v>#DIV/0!</v>
      </c>
      <c r="H572" s="453" t="e">
        <f>+H555/H554</f>
        <v>#DIV/0!</v>
      </c>
      <c r="I572" s="353"/>
      <c r="J572" s="449" t="s">
        <v>269</v>
      </c>
      <c r="K572" s="127"/>
      <c r="L572" s="129"/>
    </row>
    <row r="573" spans="1:12" ht="12.75" customHeight="1">
      <c r="A573" s="295"/>
      <c r="B573" s="445"/>
      <c r="C573" s="353"/>
      <c r="D573" s="353"/>
      <c r="E573" s="353"/>
      <c r="F573" s="446"/>
      <c r="G573" s="353"/>
      <c r="H573" s="353"/>
      <c r="I573" s="353"/>
      <c r="J573" s="127"/>
      <c r="K573" s="127"/>
      <c r="L573" s="129"/>
    </row>
    <row r="574" spans="1:12" ht="14.25" customHeight="1">
      <c r="A574" s="295"/>
      <c r="B574" s="454" t="s">
        <v>271</v>
      </c>
      <c r="C574" s="353"/>
      <c r="D574" s="127"/>
      <c r="E574" s="353"/>
      <c r="F574" s="446"/>
      <c r="G574" s="353"/>
      <c r="H574" s="353"/>
      <c r="I574" s="353"/>
      <c r="J574" s="127"/>
      <c r="K574" s="127"/>
      <c r="L574" s="129"/>
    </row>
    <row r="575" spans="1:12" ht="12.75">
      <c r="A575" s="295"/>
      <c r="B575" s="127"/>
      <c r="C575" s="127"/>
      <c r="D575" s="451" t="s">
        <v>98</v>
      </c>
      <c r="E575" s="451" t="s">
        <v>99</v>
      </c>
      <c r="F575" s="451" t="s">
        <v>100</v>
      </c>
      <c r="G575" s="451" t="s">
        <v>101</v>
      </c>
      <c r="H575" s="451" t="s">
        <v>102</v>
      </c>
      <c r="I575" s="451" t="s">
        <v>103</v>
      </c>
      <c r="J575" s="127"/>
      <c r="K575" s="127"/>
      <c r="L575" s="129"/>
    </row>
    <row r="576" spans="1:12" ht="12.75">
      <c r="A576" s="295"/>
      <c r="B576" s="445"/>
      <c r="C576" s="452" t="s">
        <v>272</v>
      </c>
      <c r="D576" s="453" t="e">
        <f aca="true" t="shared" si="132" ref="D576:I576">+D557/D548</f>
        <v>#DIV/0!</v>
      </c>
      <c r="E576" s="453" t="e">
        <f t="shared" si="132"/>
        <v>#DIV/0!</v>
      </c>
      <c r="F576" s="453" t="e">
        <f t="shared" si="132"/>
        <v>#DIV/0!</v>
      </c>
      <c r="G576" s="453" t="e">
        <f t="shared" si="132"/>
        <v>#DIV/0!</v>
      </c>
      <c r="H576" s="453" t="e">
        <f t="shared" si="132"/>
        <v>#DIV/0!</v>
      </c>
      <c r="I576" s="453" t="e">
        <f t="shared" si="132"/>
        <v>#DIV/0!</v>
      </c>
      <c r="J576" s="449" t="s">
        <v>269</v>
      </c>
      <c r="K576" s="127"/>
      <c r="L576" s="129"/>
    </row>
    <row r="577" spans="1:12" ht="12.75">
      <c r="A577" s="295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9"/>
    </row>
    <row r="578" spans="1:12" ht="14.25" customHeight="1">
      <c r="A578" s="295"/>
      <c r="B578" s="454" t="s">
        <v>273</v>
      </c>
      <c r="C578" s="127"/>
      <c r="D578" s="127"/>
      <c r="E578" s="127"/>
      <c r="F578" s="127"/>
      <c r="G578" s="127"/>
      <c r="H578" s="127"/>
      <c r="I578" s="127"/>
      <c r="J578" s="127"/>
      <c r="K578" s="127"/>
      <c r="L578" s="129"/>
    </row>
    <row r="579" spans="1:12" ht="12.75">
      <c r="A579" s="295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9"/>
    </row>
    <row r="580" spans="1:12" ht="12.75">
      <c r="A580" s="295"/>
      <c r="B580" s="445" t="s">
        <v>274</v>
      </c>
      <c r="C580" s="127"/>
      <c r="D580" s="455" t="str">
        <f>+F55</f>
        <v>???</v>
      </c>
      <c r="E580" s="127"/>
      <c r="F580" s="127"/>
      <c r="G580" s="127"/>
      <c r="H580" s="127"/>
      <c r="I580" s="127"/>
      <c r="J580" s="127"/>
      <c r="K580" s="127"/>
      <c r="L580" s="129"/>
    </row>
    <row r="581" spans="1:12" ht="12.75">
      <c r="A581" s="295"/>
      <c r="B581" s="445" t="s">
        <v>275</v>
      </c>
      <c r="C581" s="127"/>
      <c r="D581" s="127"/>
      <c r="E581" s="127"/>
      <c r="F581" s="127"/>
      <c r="G581" s="127"/>
      <c r="H581" s="127"/>
      <c r="I581" s="127"/>
      <c r="J581" s="127"/>
      <c r="K581" s="127"/>
      <c r="L581" s="129"/>
    </row>
    <row r="582" spans="1:12" ht="12.75">
      <c r="A582" s="295"/>
      <c r="B582" s="127"/>
      <c r="C582" s="456" t="s">
        <v>276</v>
      </c>
      <c r="D582" s="457">
        <f>+K73</f>
        <v>0</v>
      </c>
      <c r="E582" s="445" t="s">
        <v>277</v>
      </c>
      <c r="F582" s="449" t="s">
        <v>278</v>
      </c>
      <c r="G582" s="127"/>
      <c r="H582" s="127"/>
      <c r="I582" s="127"/>
      <c r="J582" s="127"/>
      <c r="K582" s="127"/>
      <c r="L582" s="129"/>
    </row>
    <row r="583" spans="1:12" ht="12.75">
      <c r="A583" s="295"/>
      <c r="B583" s="127"/>
      <c r="C583" s="456" t="s">
        <v>279</v>
      </c>
      <c r="D583" s="457">
        <f>+K132</f>
        <v>0</v>
      </c>
      <c r="E583" s="445" t="s">
        <v>277</v>
      </c>
      <c r="F583" s="449" t="s">
        <v>278</v>
      </c>
      <c r="G583" s="127"/>
      <c r="H583" s="127"/>
      <c r="I583" s="127"/>
      <c r="J583" s="127"/>
      <c r="K583" s="127"/>
      <c r="L583" s="129"/>
    </row>
    <row r="584" spans="1:12" ht="12.75">
      <c r="A584" s="301"/>
      <c r="B584" s="290"/>
      <c r="C584" s="290"/>
      <c r="D584" s="290"/>
      <c r="E584" s="290"/>
      <c r="F584" s="290"/>
      <c r="G584" s="290"/>
      <c r="H584" s="290"/>
      <c r="I584" s="290"/>
      <c r="J584" s="290"/>
      <c r="K584" s="290"/>
      <c r="L584" s="291"/>
    </row>
    <row r="597" spans="11:12" ht="12.75">
      <c r="K597" s="458" t="str">
        <f>+C13</f>
        <v>???</v>
      </c>
      <c r="L597" s="459" t="str">
        <f>+C14</f>
        <v>???</v>
      </c>
    </row>
    <row r="598" ht="12.75">
      <c r="A598" s="173" t="s">
        <v>280</v>
      </c>
    </row>
  </sheetData>
  <sheetProtection password="C450" sheet="1" objects="1" scenarios="1" selectLockedCells="1"/>
  <conditionalFormatting sqref="D534">
    <cfRule type="expression" priority="1" dxfId="0" stopIfTrue="1">
      <formula>ISERROR($D$534)</formula>
    </cfRule>
  </conditionalFormatting>
  <conditionalFormatting sqref="I534">
    <cfRule type="expression" priority="2" dxfId="0" stopIfTrue="1">
      <formula>ISERROR($I$534)</formula>
    </cfRule>
  </conditionalFormatting>
  <conditionalFormatting sqref="I576">
    <cfRule type="expression" priority="3" dxfId="0" stopIfTrue="1">
      <formula>ISERROR($I$576)</formula>
    </cfRule>
  </conditionalFormatting>
  <conditionalFormatting sqref="F182:K182 F304:K304 F321:K321 H415:K415">
    <cfRule type="expression" priority="4" dxfId="1" stopIfTrue="1">
      <formula>ISERROR(F182)</formula>
    </cfRule>
  </conditionalFormatting>
  <conditionalFormatting sqref="G415 L415">
    <cfRule type="expression" priority="5" dxfId="1" stopIfTrue="1">
      <formula>ISERROR($G$415)</formula>
    </cfRule>
  </conditionalFormatting>
  <conditionalFormatting sqref="P125:T172">
    <cfRule type="expression" priority="6" dxfId="1" stopIfTrue="1">
      <formula>ISERROR(P125:T172)</formula>
    </cfRule>
  </conditionalFormatting>
  <conditionalFormatting sqref="D568:H568 D572:H572 D576:H576">
    <cfRule type="expression" priority="7" dxfId="0" stopIfTrue="1">
      <formula>ISERROR(D568:H568)</formula>
    </cfRule>
  </conditionalFormatting>
  <conditionalFormatting sqref="E534:H534">
    <cfRule type="expression" priority="8" dxfId="0" stopIfTrue="1">
      <formula>ISERROR(E534)</formula>
    </cfRule>
  </conditionalFormatting>
  <printOptions/>
  <pageMargins left="0.6692913385826772" right="0.3937007874015748" top="0.5905511811023623" bottom="0.4724409448818898" header="0" footer="0"/>
  <pageSetup horizontalDpi="300" verticalDpi="300" orientation="portrait" paperSize="9"/>
  <rowBreaks count="9" manualBreakCount="9">
    <brk id="57" max="255" man="1"/>
    <brk id="115" max="255" man="1"/>
    <brk id="174" max="255" man="1"/>
    <brk id="233" max="255" man="1"/>
    <brk id="296" max="255" man="1"/>
    <brk id="355" max="255" man="1"/>
    <brk id="417" max="255" man="1"/>
    <brk id="477" max="255" man="1"/>
    <brk id="5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2007-12-06T10:51:55Z</cp:lastPrinted>
  <dcterms:created xsi:type="dcterms:W3CDTF">2005-11-09T19:40:04Z</dcterms:created>
  <dcterms:modified xsi:type="dcterms:W3CDTF">2007-12-06T11:01:06Z</dcterms:modified>
  <cp:category/>
  <cp:version/>
  <cp:contentType/>
  <cp:contentStatus/>
</cp:coreProperties>
</file>